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tables/table5.xml" ContentType="application/vnd.openxmlformats-officedocument.spreadsheetml.table+xml"/>
  <Override PartName="/xl/slicers/slicer5.xml" ContentType="application/vnd.ms-excel.slicer+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tables/table6.xml" ContentType="application/vnd.openxmlformats-officedocument.spreadsheetml.table+xml"/>
  <Override PartName="/xl/slicers/slicer6.xml" ContentType="application/vnd.ms-excel.slicer+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tables/table7.xml" ContentType="application/vnd.openxmlformats-officedocument.spreadsheetml.table+xml"/>
  <Override PartName="/xl/slicers/slicer7.xml" ContentType="application/vnd.ms-excel.slicer+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tables/table8.xml" ContentType="application/vnd.openxmlformats-officedocument.spreadsheetml.table+xml"/>
  <Override PartName="/xl/slicers/slicer8.xml" ContentType="application/vnd.ms-excel.slicer+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tables/table9.xml" ContentType="application/vnd.openxmlformats-officedocument.spreadsheetml.table+xml"/>
  <Override PartName="/xl/slicers/slicer9.xml" ContentType="application/vnd.ms-excel.slicer+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tables/table10.xml" ContentType="application/vnd.openxmlformats-officedocument.spreadsheetml.table+xml"/>
  <Override PartName="/xl/slicers/slicer10.xml" ContentType="application/vnd.ms-excel.slicer+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4.xml" ContentType="application/vnd.openxmlformats-officedocument.drawing+xml"/>
  <Override PartName="/xl/tables/table11.xml" ContentType="application/vnd.openxmlformats-officedocument.spreadsheetml.table+xml"/>
  <Override PartName="/xl/slicers/slicer11.xml" ContentType="application/vnd.ms-excel.slicer+xml"/>
  <Override PartName="/xl/drawings/drawing2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6.xml" ContentType="application/vnd.openxmlformats-officedocument.drawing+xml"/>
  <Override PartName="/xl/tables/table12.xml" ContentType="application/vnd.openxmlformats-officedocument.spreadsheetml.table+xml"/>
  <Override PartName="/xl/slicers/slicer12.xml" ContentType="application/vnd.ms-excel.slicer+xml"/>
  <Override PartName="/xl/drawings/drawing2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8.xml" ContentType="application/vnd.openxmlformats-officedocument.drawing+xml"/>
  <Override PartName="/xl/tables/table13.xml" ContentType="application/vnd.openxmlformats-officedocument.spreadsheetml.table+xml"/>
  <Override PartName="/xl/slicers/slicer13.xml" ContentType="application/vnd.ms-excel.slicer+xml"/>
  <Override PartName="/xl/drawings/drawing2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0.xml" ContentType="application/vnd.openxmlformats-officedocument.drawing+xml"/>
  <Override PartName="/xl/tables/table14.xml" ContentType="application/vnd.openxmlformats-officedocument.spreadsheetml.table+xml"/>
  <Override PartName="/xl/slicers/slicer14.xml" ContentType="application/vnd.ms-excel.slicer+xml"/>
  <Override PartName="/xl/drawings/drawing3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firstSheet="25" activeTab="26"/>
  </bookViews>
  <sheets>
    <sheet name="Habitantes" sheetId="9" r:id="rId1"/>
    <sheet name="Grafico H" sheetId="8" r:id="rId2"/>
    <sheet name="Nacimientos " sheetId="10" r:id="rId3"/>
    <sheet name="Grafico N" sheetId="5" r:id="rId4"/>
    <sheet name="Defunciones Fetales" sheetId="11" r:id="rId5"/>
    <sheet name="Grafico DF" sheetId="7" r:id="rId6"/>
    <sheet name="Defunciones No Fetales " sheetId="12" r:id="rId7"/>
    <sheet name="Grafico DNF" sheetId="6" r:id="rId8"/>
    <sheet name="Presupuesto Municipal" sheetId="13" r:id="rId9"/>
    <sheet name="Grafico PM" sheetId="14" r:id="rId10"/>
    <sheet name="Presupuesto Educación" sheetId="15" r:id="rId11"/>
    <sheet name="Grafico PE" sheetId="16" r:id="rId12"/>
    <sheet name="Presupuesto Salud" sheetId="17" r:id="rId13"/>
    <sheet name="Grafico S" sheetId="18" r:id="rId14"/>
    <sheet name="Presupuesto Funcionamiento" sheetId="19" r:id="rId15"/>
    <sheet name="Grafico F" sheetId="20" r:id="rId16"/>
    <sheet name="Empleo Y Desempleo" sheetId="28" r:id="rId17"/>
    <sheet name="Grafico EYD" sheetId="29" r:id="rId18"/>
    <sheet name="Grafico Pirámide" sheetId="30" r:id="rId19"/>
    <sheet name="Tributación y Recaudos" sheetId="21" r:id="rId20"/>
    <sheet name="Grafico TYR" sheetId="22" r:id="rId21"/>
    <sheet name="Informacion Educación P-P-S-M" sheetId="23" r:id="rId22"/>
    <sheet name="Grafico P-P-S-M" sheetId="24" r:id="rId23"/>
    <sheet name="Grafico Ins" sheetId="25" r:id="rId24"/>
    <sheet name="Informacion Educacion Superior" sheetId="26" r:id="rId25"/>
    <sheet name="Grafico IES" sheetId="27" r:id="rId26"/>
    <sheet name="sistema de salud" sheetId="32" r:id="rId27"/>
    <sheet name="Afiliados Sistema Salud Por Sex" sheetId="33" r:id="rId28"/>
    <sheet name="Gráfico ASPS" sheetId="34" r:id="rId29"/>
    <sheet name="Afiliados Sistema Salud Por Reg" sheetId="35" r:id="rId30"/>
    <sheet name="Grafico ASSPR" sheetId="36" r:id="rId31"/>
    <sheet name="Potenciales Sufragantes " sheetId="37" r:id="rId32"/>
    <sheet name="Grafico PS" sheetId="38" r:id="rId33"/>
  </sheets>
  <externalReferences>
    <externalReference r:id="rId34"/>
    <externalReference r:id="rId35"/>
    <externalReference r:id="rId36"/>
  </externalReferences>
  <definedNames>
    <definedName name="PRUEBA" localSheetId="29">#REF!</definedName>
    <definedName name="PRUEBA" localSheetId="27">#REF!</definedName>
    <definedName name="PRUEBA" localSheetId="28">#REF!</definedName>
    <definedName name="PRUEBA" localSheetId="30">#REF!</definedName>
    <definedName name="PRUEBA" localSheetId="25">#REF!</definedName>
    <definedName name="PRUEBA" localSheetId="23">#REF!</definedName>
    <definedName name="PRUEBA" localSheetId="22">#REF!</definedName>
    <definedName name="PRUEBA" localSheetId="32">#REF!</definedName>
    <definedName name="PRUEBA" localSheetId="21">#REF!</definedName>
    <definedName name="PRUEBA" localSheetId="24">#REF!</definedName>
    <definedName name="PRUEBA" localSheetId="31">#REF!</definedName>
    <definedName name="PRUEBA">#REF!</definedName>
    <definedName name="SegmentaciónDeDatos_MUNICIPIO" hidden="1">#N/A</definedName>
    <definedName name="SegmentaciónDeDatos_MUNICIPIO1" localSheetId="27">#N/A</definedName>
    <definedName name="SegmentaciónDeDatos_MUNICIPIO1" localSheetId="0">#N/A</definedName>
    <definedName name="SegmentaciónDeDatos_MUNICIPIO1" localSheetId="21">#N/A</definedName>
    <definedName name="SegmentaciónDeDatos_MUNICIPIO1" localSheetId="8">#N/A</definedName>
    <definedName name="SegmentaciónDeDatos_MUNICIPIO1" hidden="1">#N/A</definedName>
    <definedName name="SegmentaciónDeDatos_MUNICIPIO10">#N/A</definedName>
    <definedName name="SegmentaciónDeDatos_MUNICIPIO11">#N/A</definedName>
    <definedName name="SegmentaciónDeDatos_MUNICIPIO12">#N/A</definedName>
    <definedName name="SegmentaciónDeDatos_MUNICIPIO13">#N/A</definedName>
    <definedName name="SegmentaciónDeDatos_MUNICIPIO14">#N/A</definedName>
    <definedName name="SegmentaciónDeDatos_MUNICIPIO15">#N/A</definedName>
    <definedName name="SegmentaciónDeDatos_Municipio16">#N/A</definedName>
    <definedName name="SegmentaciónDeDatos_Municipio17">#N/A</definedName>
    <definedName name="SegmentaciónDeDatos_MUNICIPIO18">#N/A</definedName>
    <definedName name="SegmentaciónDeDatos_MUNICIPIO2" localSheetId="0">#N/A</definedName>
    <definedName name="SegmentaciónDeDatos_MUNICIPIO2" localSheetId="2">#N/A</definedName>
    <definedName name="SegmentaciónDeDatos_MUNICIPIO2" localSheetId="10">#N/A</definedName>
    <definedName name="SegmentaciónDeDatos_MUNICIPIO2" localSheetId="8">#N/A</definedName>
    <definedName name="SegmentaciónDeDatos_MUNICIPIO2" hidden="1">#N/A</definedName>
    <definedName name="SegmentaciónDeDatos_MUNICIPIO3" localSheetId="4">#N/A</definedName>
    <definedName name="SegmentaciónDeDatos_MUNICIPIO3" localSheetId="0">#N/A</definedName>
    <definedName name="SegmentaciónDeDatos_MUNICIPIO3" localSheetId="2">#N/A</definedName>
    <definedName name="SegmentaciónDeDatos_MUNICIPIO3" localSheetId="10">#N/A</definedName>
    <definedName name="SegmentaciónDeDatos_MUNICIPIO3" localSheetId="8">#N/A</definedName>
    <definedName name="SegmentaciónDeDatos_MUNICIPIO3" localSheetId="12">#N/A</definedName>
    <definedName name="SegmentaciónDeDatos_MUNICIPIO3" hidden="1">#N/A</definedName>
    <definedName name="SegmentaciónDeDatos_MUNICIPIO4" localSheetId="10">#N/A</definedName>
    <definedName name="SegmentaciónDeDatos_MUNICIPIO4" localSheetId="14">#N/A</definedName>
    <definedName name="SegmentaciónDeDatos_MUNICIPIO4" localSheetId="8">#N/A</definedName>
    <definedName name="SegmentaciónDeDatos_MUNICIPIO4" localSheetId="12">#N/A</definedName>
    <definedName name="SegmentaciónDeDatos_MUNICIPIO4">#N/A</definedName>
    <definedName name="SegmentaciónDeDatos_MUNICIPIO5">#N/A</definedName>
    <definedName name="SegmentaciónDeDatos_MUNICIPIO6">#N/A</definedName>
    <definedName name="SegmentaciónDeDatos_MUNICIPIO7">#N/A</definedName>
    <definedName name="SegmentaciónDeDatos_MUNICIPIO8">#N/A</definedName>
    <definedName name="SegmentaciónDeDatos_MUNICIPIO9">#N/A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7"/>
        <x14:slicerCache r:id="rId38"/>
        <x14:slicerCache r:id="rId39"/>
        <x14:slicerCache r:id="rId40"/>
        <x14:slicerCache r:id="rId41"/>
        <x14:slicerCache r:id="rId42"/>
        <x14:slicerCache r:id="rId43"/>
        <x14:slicerCache r:id="rId44"/>
        <x14:slicerCache r:id="rId45"/>
        <x14:slicerCache r:id="rId46"/>
        <x14:slicerCache r:id="rId47"/>
        <x14:slicerCache r:id="rId48"/>
        <x14:slicerCache r:id="rId49"/>
        <x14:slicerCache r:id="rId50"/>
      </x15:slicerCaches>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3" i="37" l="1"/>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F140" i="37"/>
  <c r="F139" i="37"/>
  <c r="F138" i="37"/>
  <c r="F137" i="37"/>
  <c r="F136" i="37"/>
  <c r="F135" i="37"/>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32" i="37"/>
  <c r="F31" i="37"/>
  <c r="F30" i="37"/>
  <c r="F29" i="37"/>
  <c r="F28" i="37"/>
  <c r="F27" i="37"/>
  <c r="F26" i="37"/>
  <c r="F25" i="37"/>
  <c r="F24" i="37"/>
  <c r="F23" i="37"/>
  <c r="F22" i="37"/>
  <c r="F21" i="37"/>
  <c r="F20" i="37"/>
  <c r="F19" i="37"/>
  <c r="F18" i="37"/>
  <c r="F17" i="37"/>
  <c r="F16" i="37"/>
  <c r="F15" i="37"/>
  <c r="F14" i="37"/>
  <c r="F13" i="37"/>
  <c r="F233" i="37" s="1"/>
  <c r="E233" i="35" l="1"/>
  <c r="D233" i="35"/>
  <c r="F232" i="35"/>
  <c r="F231" i="35"/>
  <c r="F230" i="35"/>
  <c r="F229" i="35"/>
  <c r="F228" i="35"/>
  <c r="F227" i="35"/>
  <c r="F226" i="35"/>
  <c r="F225" i="35"/>
  <c r="F224" i="35"/>
  <c r="F223" i="35"/>
  <c r="F222" i="35"/>
  <c r="F221" i="35"/>
  <c r="F220" i="35"/>
  <c r="F219" i="35"/>
  <c r="F218" i="35"/>
  <c r="F217" i="35"/>
  <c r="F216" i="35"/>
  <c r="F215" i="35"/>
  <c r="F214" i="35"/>
  <c r="F213" i="35"/>
  <c r="F212" i="35"/>
  <c r="F211" i="35"/>
  <c r="F210" i="35"/>
  <c r="F209" i="35"/>
  <c r="F208" i="35"/>
  <c r="F207" i="35"/>
  <c r="F206" i="35"/>
  <c r="F205" i="35"/>
  <c r="F204" i="35"/>
  <c r="F203" i="35"/>
  <c r="F202" i="35"/>
  <c r="F201" i="35"/>
  <c r="F200" i="35"/>
  <c r="F199" i="35"/>
  <c r="F198" i="35"/>
  <c r="F197" i="35"/>
  <c r="F196" i="35"/>
  <c r="F195" i="35"/>
  <c r="F194" i="35"/>
  <c r="F193" i="35"/>
  <c r="F192" i="35"/>
  <c r="F191" i="35"/>
  <c r="F190" i="35"/>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56" i="35"/>
  <c r="F155" i="35"/>
  <c r="F154" i="35"/>
  <c r="F153" i="35"/>
  <c r="F152" i="35"/>
  <c r="F151" i="35"/>
  <c r="F150" i="35"/>
  <c r="F149" i="35"/>
  <c r="F148" i="35"/>
  <c r="F147" i="35"/>
  <c r="F146" i="35"/>
  <c r="F145" i="35"/>
  <c r="F144" i="35"/>
  <c r="F143" i="35"/>
  <c r="F142" i="35"/>
  <c r="F141" i="35"/>
  <c r="F140" i="35"/>
  <c r="F139" i="35"/>
  <c r="F138" i="35"/>
  <c r="F137" i="35"/>
  <c r="F136" i="35"/>
  <c r="F135" i="35"/>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233" i="35" s="1"/>
  <c r="F232" i="33"/>
  <c r="F231" i="33"/>
  <c r="F230" i="33"/>
  <c r="F229" i="33"/>
  <c r="F228" i="33"/>
  <c r="F227" i="33"/>
  <c r="F226" i="33"/>
  <c r="F225" i="33"/>
  <c r="F224" i="33"/>
  <c r="F223" i="33"/>
  <c r="F222" i="33"/>
  <c r="F221" i="33"/>
  <c r="F220" i="33"/>
  <c r="F219" i="33"/>
  <c r="F218" i="33"/>
  <c r="F217" i="33"/>
  <c r="F216" i="33"/>
  <c r="F215" i="33"/>
  <c r="F214" i="33"/>
  <c r="F213" i="33"/>
  <c r="F212" i="33"/>
  <c r="F211" i="33"/>
  <c r="F210" i="33"/>
  <c r="F209" i="33"/>
  <c r="F208" i="33"/>
  <c r="F207" i="33"/>
  <c r="F206" i="33"/>
  <c r="F205" i="33"/>
  <c r="F204" i="33"/>
  <c r="F203" i="33"/>
  <c r="F202" i="33"/>
  <c r="F201" i="33"/>
  <c r="F200" i="33"/>
  <c r="F199" i="33"/>
  <c r="F198" i="33"/>
  <c r="F197" i="33"/>
  <c r="F196" i="33"/>
  <c r="F195" i="33"/>
  <c r="F194" i="33"/>
  <c r="F193" i="33"/>
  <c r="F192" i="33"/>
  <c r="F191" i="33"/>
  <c r="F190" i="33"/>
  <c r="F189" i="33"/>
  <c r="F188" i="33"/>
  <c r="F187" i="33"/>
  <c r="F186" i="33"/>
  <c r="F185" i="33"/>
  <c r="F184" i="33"/>
  <c r="F183" i="33"/>
  <c r="F182" i="33"/>
  <c r="F181" i="33"/>
  <c r="F180" i="33"/>
  <c r="F179" i="33"/>
  <c r="F178" i="33"/>
  <c r="F177" i="33"/>
  <c r="F176" i="33"/>
  <c r="F175" i="33"/>
  <c r="F174" i="33"/>
  <c r="F173" i="33"/>
  <c r="F172" i="33"/>
  <c r="F171" i="33"/>
  <c r="F170" i="33"/>
  <c r="F169" i="33"/>
  <c r="F168" i="33"/>
  <c r="F167" i="33"/>
  <c r="F166" i="33"/>
  <c r="F165" i="33"/>
  <c r="F164" i="33"/>
  <c r="F163" i="33"/>
  <c r="F162" i="33"/>
  <c r="F161" i="33"/>
  <c r="F160" i="33"/>
  <c r="F159" i="33"/>
  <c r="F158" i="33"/>
  <c r="F157" i="33"/>
  <c r="F156" i="33"/>
  <c r="F155" i="33"/>
  <c r="F154" i="33"/>
  <c r="F153" i="33"/>
  <c r="F233" i="33" s="1"/>
  <c r="F152" i="33"/>
  <c r="F151" i="33"/>
  <c r="F150" i="33"/>
  <c r="F149" i="33"/>
  <c r="F148" i="33"/>
  <c r="F147" i="33"/>
  <c r="F146" i="33"/>
  <c r="F145" i="33"/>
  <c r="F144" i="33"/>
  <c r="F143" i="33"/>
  <c r="F142" i="33"/>
  <c r="F141" i="33"/>
  <c r="F140" i="33"/>
  <c r="F139" i="33"/>
  <c r="F138" i="33"/>
  <c r="F137" i="33"/>
  <c r="F136" i="33"/>
  <c r="F135" i="33"/>
  <c r="F134" i="33"/>
  <c r="F133" i="33"/>
  <c r="F132" i="33"/>
  <c r="F131" i="33"/>
  <c r="F130" i="33"/>
  <c r="F129" i="33"/>
  <c r="F128" i="33"/>
  <c r="F127" i="33"/>
  <c r="F126" i="33"/>
  <c r="F125" i="33"/>
  <c r="F124" i="33"/>
  <c r="F123" i="33"/>
  <c r="F122" i="33"/>
  <c r="F121" i="33"/>
  <c r="F120" i="33"/>
  <c r="F119" i="33"/>
  <c r="F118" i="33"/>
  <c r="F117" i="33"/>
  <c r="F116" i="33"/>
  <c r="F115" i="33"/>
  <c r="F114" i="33"/>
  <c r="F113" i="33"/>
  <c r="F112" i="33"/>
  <c r="F111" i="33"/>
  <c r="F110" i="33"/>
  <c r="F109" i="33"/>
  <c r="F108" i="33"/>
  <c r="F107" i="33"/>
  <c r="F106" i="33"/>
  <c r="F105" i="33"/>
  <c r="F104" i="33"/>
  <c r="F103" i="33"/>
  <c r="F102" i="33"/>
  <c r="F101" i="33"/>
  <c r="F100" i="33"/>
  <c r="F99" i="33"/>
  <c r="F98" i="33"/>
  <c r="F97" i="33"/>
  <c r="F96" i="33"/>
  <c r="F95" i="33"/>
  <c r="F94" i="33"/>
  <c r="F93" i="33"/>
  <c r="F92" i="33"/>
  <c r="F91" i="33"/>
  <c r="F90" i="33"/>
  <c r="F89" i="33"/>
  <c r="F88" i="33"/>
  <c r="F87" i="33"/>
  <c r="F86" i="33"/>
  <c r="F85" i="33"/>
  <c r="F84" i="33"/>
  <c r="F83" i="33"/>
  <c r="F82" i="33"/>
  <c r="F81" i="33"/>
  <c r="F80" i="33"/>
  <c r="F79" i="33"/>
  <c r="F78" i="33"/>
  <c r="F77" i="33"/>
  <c r="F76" i="33"/>
  <c r="F75" i="33"/>
  <c r="F74" i="33"/>
  <c r="F73" i="33"/>
  <c r="F72" i="33"/>
  <c r="F71"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P21" i="30" l="1"/>
  <c r="O21" i="30"/>
  <c r="Q19" i="30"/>
  <c r="E19" i="30"/>
  <c r="C19" i="30"/>
  <c r="Q18" i="30"/>
  <c r="E18" i="30"/>
  <c r="C18" i="30"/>
  <c r="Q17" i="30"/>
  <c r="E17" i="30"/>
  <c r="C17" i="30"/>
  <c r="Q16" i="30"/>
  <c r="E16" i="30"/>
  <c r="C16" i="30"/>
  <c r="Q15" i="30"/>
  <c r="E15" i="30"/>
  <c r="C15" i="30"/>
  <c r="Q14" i="30"/>
  <c r="E14" i="30"/>
  <c r="C14" i="30"/>
  <c r="Q13" i="30"/>
  <c r="E13" i="30"/>
  <c r="C13" i="30"/>
  <c r="Q12" i="30"/>
  <c r="E12" i="30"/>
  <c r="C12" i="30"/>
  <c r="Q11" i="30"/>
  <c r="E11" i="30"/>
  <c r="C11" i="30"/>
  <c r="Q10" i="30"/>
  <c r="E10" i="30"/>
  <c r="C10" i="30"/>
  <c r="Q9" i="30"/>
  <c r="E9" i="30"/>
  <c r="C9" i="30"/>
  <c r="Q8" i="30"/>
  <c r="E8" i="30"/>
  <c r="C8" i="30"/>
  <c r="Q7" i="30"/>
  <c r="E7" i="30"/>
  <c r="C7" i="30"/>
  <c r="Q6" i="30"/>
  <c r="E6" i="30"/>
  <c r="C6" i="30"/>
  <c r="Q5" i="30"/>
  <c r="E5" i="30"/>
  <c r="C5" i="30"/>
  <c r="Q4" i="30"/>
  <c r="Q21" i="30" s="1"/>
  <c r="E4" i="30"/>
  <c r="C4" i="30"/>
  <c r="Q3" i="30"/>
  <c r="E3" i="30"/>
  <c r="C3" i="30"/>
  <c r="S20" i="30" l="1"/>
  <c r="S19" i="30"/>
  <c r="R18" i="30"/>
  <c r="S17" i="30"/>
  <c r="R16" i="30"/>
  <c r="S15" i="30"/>
  <c r="R14" i="30"/>
  <c r="S13" i="30"/>
  <c r="R12" i="30"/>
  <c r="S11" i="30"/>
  <c r="R10" i="30"/>
  <c r="S9" i="30"/>
  <c r="R8" i="30"/>
  <c r="S7" i="30"/>
  <c r="R6" i="30"/>
  <c r="S5" i="30"/>
  <c r="R4" i="30"/>
  <c r="S3" i="30"/>
  <c r="R20" i="30"/>
  <c r="R19" i="30"/>
  <c r="S18" i="30"/>
  <c r="R17" i="30"/>
  <c r="S16" i="30"/>
  <c r="R15" i="30"/>
  <c r="S14" i="30"/>
  <c r="R13" i="30"/>
  <c r="S12" i="30"/>
  <c r="R11" i="30"/>
  <c r="S10" i="30"/>
  <c r="R9" i="30"/>
  <c r="S8" i="30"/>
  <c r="R7" i="30"/>
  <c r="S6" i="30"/>
  <c r="R5" i="30"/>
  <c r="S4" i="30"/>
  <c r="R3" i="30"/>
  <c r="D233" i="26" l="1"/>
  <c r="D234" i="23"/>
  <c r="C233" i="23"/>
  <c r="C232" i="23"/>
  <c r="C231" i="23"/>
  <c r="C230" i="23"/>
  <c r="C229" i="23"/>
  <c r="C228" i="23"/>
  <c r="C227" i="23"/>
  <c r="C226" i="23"/>
  <c r="C225" i="23"/>
  <c r="C224" i="23"/>
  <c r="C223" i="23"/>
  <c r="C222" i="23"/>
  <c r="C221" i="23"/>
  <c r="C220" i="23"/>
  <c r="C219" i="23"/>
  <c r="C218" i="23"/>
  <c r="C217" i="23"/>
  <c r="C216" i="23"/>
  <c r="C215" i="23"/>
  <c r="C214" i="23"/>
  <c r="C213" i="23"/>
  <c r="C212" i="23"/>
  <c r="H211" i="23"/>
  <c r="F211" i="23"/>
  <c r="C211" i="23"/>
  <c r="C209" i="23"/>
  <c r="C208" i="23"/>
  <c r="C207" i="23"/>
  <c r="C206" i="23"/>
  <c r="L205" i="23"/>
  <c r="J205" i="23"/>
  <c r="H205" i="23"/>
  <c r="F205" i="23"/>
  <c r="C205" i="23" s="1"/>
  <c r="C204" i="23"/>
  <c r="C203" i="23"/>
  <c r="C202" i="23"/>
  <c r="C201" i="23"/>
  <c r="C200" i="23"/>
  <c r="F199" i="23"/>
  <c r="C199" i="23"/>
  <c r="C198" i="23"/>
  <c r="C197" i="23"/>
  <c r="C196" i="23"/>
  <c r="C195" i="23"/>
  <c r="H194" i="23"/>
  <c r="F194" i="23"/>
  <c r="C194" i="23" s="1"/>
  <c r="C193" i="23"/>
  <c r="C192" i="23"/>
  <c r="H191" i="23"/>
  <c r="F191" i="23"/>
  <c r="C191" i="23"/>
  <c r="C190" i="23"/>
  <c r="C189" i="23"/>
  <c r="C188" i="23"/>
  <c r="C187" i="23"/>
  <c r="C186" i="23"/>
  <c r="C185" i="23"/>
  <c r="C184" i="23"/>
  <c r="C183" i="23"/>
  <c r="C182" i="23"/>
  <c r="C181" i="23"/>
  <c r="C180" i="23"/>
  <c r="C179" i="23"/>
  <c r="C178" i="23"/>
  <c r="C177" i="23"/>
  <c r="C176" i="23"/>
  <c r="C175" i="23"/>
  <c r="C174" i="23"/>
  <c r="C173" i="23"/>
  <c r="C172" i="23"/>
  <c r="H171" i="23"/>
  <c r="C171" i="23" s="1"/>
  <c r="C170" i="23"/>
  <c r="C169" i="23"/>
  <c r="C168" i="23"/>
  <c r="C167" i="23"/>
  <c r="C166" i="23"/>
  <c r="L165" i="23"/>
  <c r="L234" i="23" s="1"/>
  <c r="J165" i="23"/>
  <c r="H165" i="23"/>
  <c r="F165" i="23"/>
  <c r="C165" i="23" s="1"/>
  <c r="C164" i="23"/>
  <c r="C163" i="23"/>
  <c r="C162" i="23"/>
  <c r="C161" i="23"/>
  <c r="C160" i="23"/>
  <c r="F159" i="23"/>
  <c r="C159" i="23"/>
  <c r="C158" i="23"/>
  <c r="C157" i="23"/>
  <c r="C156" i="23"/>
  <c r="C155" i="23"/>
  <c r="H154" i="23"/>
  <c r="F154" i="23"/>
  <c r="C154" i="23" s="1"/>
  <c r="C153" i="23"/>
  <c r="C152" i="23"/>
  <c r="C151" i="23"/>
  <c r="C150" i="23"/>
  <c r="C149" i="23"/>
  <c r="C148" i="23"/>
  <c r="C147" i="23"/>
  <c r="C146" i="23"/>
  <c r="C145" i="23"/>
  <c r="C144" i="23"/>
  <c r="C143" i="23"/>
  <c r="C142" i="23"/>
  <c r="C141" i="23"/>
  <c r="C140" i="23"/>
  <c r="C139" i="23"/>
  <c r="C138" i="23"/>
  <c r="C137" i="23"/>
  <c r="C136" i="23"/>
  <c r="C135" i="23"/>
  <c r="C134" i="23"/>
  <c r="C133" i="23"/>
  <c r="C132" i="23"/>
  <c r="C131" i="23"/>
  <c r="C130" i="23"/>
  <c r="C129" i="23"/>
  <c r="C128" i="23"/>
  <c r="C127" i="23"/>
  <c r="C126" i="23"/>
  <c r="C125" i="23"/>
  <c r="C124" i="23"/>
  <c r="C123" i="23"/>
  <c r="C122" i="23"/>
  <c r="C121" i="23"/>
  <c r="C120" i="23"/>
  <c r="C119" i="23"/>
  <c r="C118" i="23"/>
  <c r="C117" i="23"/>
  <c r="C116" i="23"/>
  <c r="C115" i="23"/>
  <c r="C114" i="23"/>
  <c r="C113" i="23"/>
  <c r="C112" i="23"/>
  <c r="C111" i="23"/>
  <c r="C110" i="23"/>
  <c r="C109" i="23"/>
  <c r="C108" i="23"/>
  <c r="C107" i="23"/>
  <c r="C106" i="23"/>
  <c r="C105" i="23"/>
  <c r="C104" i="23"/>
  <c r="C103" i="23"/>
  <c r="C102" i="23"/>
  <c r="C101" i="23"/>
  <c r="C100" i="23"/>
  <c r="C99" i="23"/>
  <c r="C98" i="23"/>
  <c r="C97" i="23"/>
  <c r="C96" i="23"/>
  <c r="C95" i="23"/>
  <c r="C94" i="23"/>
  <c r="C93" i="23"/>
  <c r="C92" i="23"/>
  <c r="C91" i="23"/>
  <c r="C90" i="23"/>
  <c r="C89" i="23"/>
  <c r="C88" i="23"/>
  <c r="C87" i="23"/>
  <c r="C86" i="23"/>
  <c r="C85" i="23"/>
  <c r="C84" i="23"/>
  <c r="C83" i="23"/>
  <c r="C82" i="23"/>
  <c r="C81" i="23"/>
  <c r="C80" i="23"/>
  <c r="C79" i="23"/>
  <c r="C78" i="23"/>
  <c r="C77" i="23"/>
  <c r="C76" i="23"/>
  <c r="C75" i="23"/>
  <c r="C74" i="23"/>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234" i="23" s="1"/>
  <c r="E233" i="21" l="1"/>
  <c r="D233" i="21"/>
  <c r="E233" i="19"/>
  <c r="E233" i="17"/>
  <c r="E233" i="15"/>
  <c r="E232" i="13"/>
  <c r="GU234" i="9" l="1"/>
  <c r="GY234" i="9"/>
  <c r="F234" i="9"/>
  <c r="G234" i="9"/>
  <c r="H234" i="9"/>
  <c r="I234" i="9"/>
  <c r="J234" i="9"/>
  <c r="K234" i="9"/>
  <c r="L234" i="9"/>
  <c r="M234" i="9"/>
  <c r="N234" i="9"/>
  <c r="O234" i="9"/>
  <c r="P234" i="9"/>
  <c r="Q234" i="9"/>
  <c r="R234" i="9"/>
  <c r="S234" i="9"/>
  <c r="T234" i="9"/>
  <c r="U234" i="9"/>
  <c r="V234" i="9"/>
  <c r="W234" i="9"/>
  <c r="X234" i="9"/>
  <c r="Y234" i="9"/>
  <c r="Z234" i="9"/>
  <c r="AA234" i="9"/>
  <c r="AB234" i="9"/>
  <c r="AC234" i="9"/>
  <c r="AD234" i="9"/>
  <c r="AE234" i="9"/>
  <c r="AF234" i="9"/>
  <c r="AG234" i="9"/>
  <c r="AH234" i="9"/>
  <c r="AI234" i="9"/>
  <c r="AJ234" i="9"/>
  <c r="AK234" i="9"/>
  <c r="AL234" i="9"/>
  <c r="AM234" i="9"/>
  <c r="AN234" i="9"/>
  <c r="AO234" i="9"/>
  <c r="AP234" i="9"/>
  <c r="AQ234" i="9"/>
  <c r="AR234" i="9"/>
  <c r="AS234" i="9"/>
  <c r="AT234" i="9"/>
  <c r="AU234" i="9"/>
  <c r="AV234" i="9"/>
  <c r="AW234" i="9"/>
  <c r="AX234" i="9"/>
  <c r="AY234" i="9"/>
  <c r="AZ234" i="9"/>
  <c r="BA234" i="9"/>
  <c r="BB234" i="9"/>
  <c r="BC234" i="9"/>
  <c r="BD234" i="9"/>
  <c r="BE234" i="9"/>
  <c r="BF234" i="9"/>
  <c r="BG234" i="9"/>
  <c r="BH234" i="9"/>
  <c r="BI234" i="9"/>
  <c r="BJ234" i="9"/>
  <c r="BK234" i="9"/>
  <c r="BL234" i="9"/>
  <c r="BM234" i="9"/>
  <c r="BN234" i="9"/>
  <c r="BO234" i="9"/>
  <c r="BP234" i="9"/>
  <c r="BQ234" i="9"/>
  <c r="BR234" i="9"/>
  <c r="BS234" i="9"/>
  <c r="BT234" i="9"/>
  <c r="BU234" i="9"/>
  <c r="BV234" i="9"/>
  <c r="BW234" i="9"/>
  <c r="BX234" i="9"/>
  <c r="BY234" i="9"/>
  <c r="BZ234" i="9"/>
  <c r="CA234" i="9"/>
  <c r="CB234" i="9"/>
  <c r="CC234" i="9"/>
  <c r="CD234" i="9"/>
  <c r="CE234" i="9"/>
  <c r="CF234" i="9"/>
  <c r="CG234" i="9"/>
  <c r="CH234" i="9"/>
  <c r="CI234" i="9"/>
  <c r="CJ234" i="9"/>
  <c r="CK234" i="9"/>
  <c r="CL234" i="9"/>
  <c r="CM234" i="9"/>
  <c r="CN234" i="9"/>
  <c r="CO234" i="9"/>
  <c r="CP234" i="9"/>
  <c r="CQ234" i="9"/>
  <c r="CR234" i="9"/>
  <c r="CS234" i="9"/>
  <c r="CT234" i="9"/>
  <c r="CU234" i="9"/>
  <c r="CV234" i="9"/>
  <c r="CW234" i="9"/>
  <c r="CX234" i="9"/>
  <c r="CY234" i="9"/>
  <c r="CZ234" i="9"/>
  <c r="DA234" i="9"/>
  <c r="DB234" i="9"/>
  <c r="DC234" i="9"/>
  <c r="DD234" i="9"/>
  <c r="DE234" i="9"/>
  <c r="DF234" i="9"/>
  <c r="DG234" i="9"/>
  <c r="DH234" i="9"/>
  <c r="DI234" i="9"/>
  <c r="DJ234" i="9"/>
  <c r="DK234" i="9"/>
  <c r="DL234" i="9"/>
  <c r="DM234" i="9"/>
  <c r="DN234" i="9"/>
  <c r="DO234" i="9"/>
  <c r="DP234" i="9"/>
  <c r="DQ234" i="9"/>
  <c r="DR234" i="9"/>
  <c r="DS234" i="9"/>
  <c r="DT234" i="9"/>
  <c r="DU234" i="9"/>
  <c r="DV234" i="9"/>
  <c r="DW234" i="9"/>
  <c r="DX234" i="9"/>
  <c r="DY234" i="9"/>
  <c r="DZ234" i="9"/>
  <c r="EA234" i="9"/>
  <c r="EB234" i="9"/>
  <c r="EC234" i="9"/>
  <c r="ED234" i="9"/>
  <c r="EE234" i="9"/>
  <c r="EF234" i="9"/>
  <c r="EG234" i="9"/>
  <c r="EH234" i="9"/>
  <c r="EI234" i="9"/>
  <c r="EJ234" i="9"/>
  <c r="EK234" i="9"/>
  <c r="EL234" i="9"/>
  <c r="EM234" i="9"/>
  <c r="EN234" i="9"/>
  <c r="EO234" i="9"/>
  <c r="EP234" i="9"/>
  <c r="EQ234" i="9"/>
  <c r="ER234" i="9"/>
  <c r="ES234" i="9"/>
  <c r="ET234" i="9"/>
  <c r="EU234" i="9"/>
  <c r="EV234" i="9"/>
  <c r="EW234" i="9"/>
  <c r="EX234" i="9"/>
  <c r="EY234" i="9"/>
  <c r="EZ234" i="9"/>
  <c r="FA234" i="9"/>
  <c r="FB234" i="9"/>
  <c r="FC234" i="9"/>
  <c r="FD234" i="9"/>
  <c r="FE234" i="9"/>
  <c r="FF234" i="9"/>
  <c r="FG234" i="9"/>
  <c r="FH234" i="9"/>
  <c r="FI234" i="9"/>
  <c r="FJ234" i="9"/>
  <c r="FK234" i="9"/>
  <c r="FL234" i="9"/>
  <c r="FM234" i="9"/>
  <c r="FN234" i="9"/>
  <c r="FO234" i="9"/>
  <c r="FP234" i="9"/>
  <c r="FQ234" i="9"/>
  <c r="FR234" i="9"/>
  <c r="FS234" i="9"/>
  <c r="FT234" i="9"/>
  <c r="FU234" i="9"/>
  <c r="FV234" i="9"/>
  <c r="FW234" i="9"/>
  <c r="FX234" i="9"/>
  <c r="FY234" i="9"/>
  <c r="FZ234" i="9"/>
  <c r="GA234" i="9"/>
  <c r="GB234" i="9"/>
  <c r="GC234" i="9"/>
  <c r="GD234" i="9"/>
  <c r="GE234" i="9"/>
  <c r="GF234" i="9"/>
  <c r="GG234" i="9"/>
  <c r="GH234" i="9"/>
  <c r="GI234" i="9"/>
  <c r="GJ234" i="9"/>
  <c r="GK234" i="9"/>
  <c r="GL234" i="9"/>
  <c r="GM234" i="9"/>
  <c r="GN234" i="9"/>
  <c r="GO234" i="9"/>
  <c r="GP234" i="9"/>
  <c r="GQ234" i="9"/>
  <c r="GR234" i="9"/>
  <c r="GS234" i="9"/>
  <c r="GT234" i="9"/>
  <c r="GV234" i="9"/>
  <c r="GW234" i="9"/>
  <c r="GX234" i="9"/>
  <c r="D190" i="12"/>
  <c r="G233" i="12"/>
  <c r="D232" i="12"/>
  <c r="D231" i="12"/>
  <c r="D230" i="12"/>
  <c r="D210" i="12"/>
  <c r="D228" i="12"/>
  <c r="D227" i="12"/>
  <c r="D226" i="12"/>
  <c r="D225" i="12"/>
  <c r="D223" i="12"/>
  <c r="D222" i="12"/>
  <c r="D221" i="12"/>
  <c r="D220" i="12"/>
  <c r="D219" i="12"/>
  <c r="D218" i="12"/>
  <c r="D217" i="12"/>
  <c r="D216" i="12"/>
  <c r="D215" i="12"/>
  <c r="D214" i="12"/>
  <c r="D170" i="12"/>
  <c r="D212" i="12"/>
  <c r="D211" i="12"/>
  <c r="D229" i="12"/>
  <c r="D209" i="12"/>
  <c r="D208" i="12"/>
  <c r="D207" i="12"/>
  <c r="D206" i="12"/>
  <c r="D205" i="12"/>
  <c r="D189" i="12"/>
  <c r="D203" i="12"/>
  <c r="D202" i="12"/>
  <c r="D201" i="12"/>
  <c r="D200" i="12"/>
  <c r="D199" i="12"/>
  <c r="D198" i="12"/>
  <c r="D197" i="12"/>
  <c r="D196" i="12"/>
  <c r="D195" i="12"/>
  <c r="D194" i="12"/>
  <c r="D169" i="12"/>
  <c r="D192" i="12"/>
  <c r="D191" i="12"/>
  <c r="D224" i="12"/>
  <c r="D204" i="12"/>
  <c r="D188" i="12"/>
  <c r="D187" i="12"/>
  <c r="D186" i="12"/>
  <c r="D185" i="12"/>
  <c r="D184" i="12"/>
  <c r="D183" i="12"/>
  <c r="D182" i="12"/>
  <c r="D181" i="12"/>
  <c r="D180" i="12"/>
  <c r="D179" i="12"/>
  <c r="D178" i="12"/>
  <c r="D177" i="12"/>
  <c r="D176" i="12"/>
  <c r="D175" i="12"/>
  <c r="D174" i="12"/>
  <c r="D164" i="12"/>
  <c r="D172" i="12"/>
  <c r="D171" i="12"/>
  <c r="D213" i="12"/>
  <c r="D193" i="12"/>
  <c r="D168" i="12"/>
  <c r="D167" i="12"/>
  <c r="D166" i="12"/>
  <c r="D165" i="12"/>
  <c r="D173"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G232" i="10"/>
  <c r="G231" i="10"/>
  <c r="G230" i="10"/>
  <c r="G210" i="10"/>
  <c r="G228" i="10"/>
  <c r="G227" i="10"/>
  <c r="G226" i="10"/>
  <c r="G225" i="10"/>
  <c r="G190" i="10"/>
  <c r="G223" i="10"/>
  <c r="G222" i="10"/>
  <c r="G221" i="10"/>
  <c r="G220" i="10"/>
  <c r="G219" i="10"/>
  <c r="G218" i="10"/>
  <c r="G217" i="10"/>
  <c r="G216" i="10"/>
  <c r="G215" i="10"/>
  <c r="G214" i="10"/>
  <c r="G170" i="10"/>
  <c r="G212" i="10"/>
  <c r="G211" i="10"/>
  <c r="G229" i="10"/>
  <c r="G209" i="10"/>
  <c r="G208" i="10"/>
  <c r="G207" i="10"/>
  <c r="G206" i="10"/>
  <c r="G205" i="10"/>
  <c r="G189" i="10"/>
  <c r="G203" i="10"/>
  <c r="G202" i="10"/>
  <c r="G201" i="10"/>
  <c r="G200" i="10"/>
  <c r="G199" i="10"/>
  <c r="G198" i="10"/>
  <c r="G197" i="10"/>
  <c r="G196" i="10"/>
  <c r="G195" i="10"/>
  <c r="G194" i="10"/>
  <c r="G169" i="10"/>
  <c r="G192" i="10"/>
  <c r="G191" i="10"/>
  <c r="G224" i="10"/>
  <c r="G204" i="10"/>
  <c r="G188" i="10"/>
  <c r="G187" i="10"/>
  <c r="G186" i="10"/>
  <c r="G185" i="10"/>
  <c r="G184" i="10"/>
  <c r="G183" i="10"/>
  <c r="G182" i="10"/>
  <c r="G181" i="10"/>
  <c r="G180" i="10"/>
  <c r="G179" i="10"/>
  <c r="G178" i="10"/>
  <c r="G177" i="10"/>
  <c r="G176" i="10"/>
  <c r="G175" i="10"/>
  <c r="G174" i="10"/>
  <c r="G164" i="10"/>
  <c r="G172" i="10"/>
  <c r="G171" i="10"/>
  <c r="G213" i="10"/>
  <c r="G193" i="10"/>
  <c r="G168" i="10"/>
  <c r="G167" i="10"/>
  <c r="G166" i="10"/>
  <c r="G165" i="10"/>
  <c r="G173"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D24" i="9"/>
  <c r="C24" i="9"/>
  <c r="D233" i="9"/>
  <c r="C233" i="9"/>
  <c r="D232" i="9"/>
  <c r="C232" i="9"/>
  <c r="D231" i="9"/>
  <c r="C231" i="9"/>
  <c r="D230" i="9"/>
  <c r="C230" i="9"/>
  <c r="D229" i="9"/>
  <c r="C229" i="9"/>
  <c r="D228" i="9"/>
  <c r="C228" i="9"/>
  <c r="D227" i="9"/>
  <c r="C227" i="9"/>
  <c r="D226" i="9"/>
  <c r="C226" i="9"/>
  <c r="D225" i="9"/>
  <c r="C225" i="9"/>
  <c r="D224" i="9"/>
  <c r="C224" i="9"/>
  <c r="D223" i="9"/>
  <c r="C223" i="9"/>
  <c r="D222" i="9"/>
  <c r="C222" i="9"/>
  <c r="D221" i="9"/>
  <c r="C221" i="9"/>
  <c r="D220" i="9"/>
  <c r="C220" i="9"/>
  <c r="D219" i="9"/>
  <c r="C219" i="9"/>
  <c r="D218" i="9"/>
  <c r="C218" i="9"/>
  <c r="D217" i="9"/>
  <c r="C217" i="9"/>
  <c r="D216" i="9"/>
  <c r="C216" i="9"/>
  <c r="D215" i="9"/>
  <c r="C215" i="9"/>
  <c r="D214" i="9"/>
  <c r="C214" i="9"/>
  <c r="D213" i="9"/>
  <c r="C213" i="9"/>
  <c r="D212" i="9"/>
  <c r="C212" i="9"/>
  <c r="D211" i="9"/>
  <c r="C211" i="9"/>
  <c r="D210" i="9"/>
  <c r="C210" i="9"/>
  <c r="D209" i="9"/>
  <c r="C209" i="9"/>
  <c r="D208" i="9"/>
  <c r="C208" i="9"/>
  <c r="D207" i="9"/>
  <c r="C207" i="9"/>
  <c r="D206" i="9"/>
  <c r="C206" i="9"/>
  <c r="D205" i="9"/>
  <c r="C205" i="9"/>
  <c r="D204" i="9"/>
  <c r="C204" i="9"/>
  <c r="D203" i="9"/>
  <c r="C203" i="9"/>
  <c r="D202" i="9"/>
  <c r="C202" i="9"/>
  <c r="D201" i="9"/>
  <c r="C201" i="9"/>
  <c r="D200" i="9"/>
  <c r="C200" i="9"/>
  <c r="D199" i="9"/>
  <c r="C199" i="9"/>
  <c r="D198" i="9"/>
  <c r="C198" i="9"/>
  <c r="D197" i="9"/>
  <c r="C197" i="9"/>
  <c r="D196" i="9"/>
  <c r="C196" i="9"/>
  <c r="D195" i="9"/>
  <c r="C195" i="9"/>
  <c r="D194" i="9"/>
  <c r="C194" i="9"/>
  <c r="D193" i="9"/>
  <c r="C193" i="9"/>
  <c r="D192" i="9"/>
  <c r="C192" i="9"/>
  <c r="D191" i="9"/>
  <c r="C191" i="9"/>
  <c r="D190" i="9"/>
  <c r="C190" i="9"/>
  <c r="D189" i="9"/>
  <c r="C189" i="9"/>
  <c r="D188" i="9"/>
  <c r="C188" i="9"/>
  <c r="D187" i="9"/>
  <c r="C187" i="9"/>
  <c r="D186" i="9"/>
  <c r="C186" i="9"/>
  <c r="D185" i="9"/>
  <c r="C185" i="9"/>
  <c r="D184" i="9"/>
  <c r="C184" i="9"/>
  <c r="D183" i="9"/>
  <c r="C183" i="9"/>
  <c r="D182" i="9"/>
  <c r="C182" i="9"/>
  <c r="D181" i="9"/>
  <c r="C181" i="9"/>
  <c r="D180" i="9"/>
  <c r="C180" i="9"/>
  <c r="D179" i="9"/>
  <c r="C179" i="9"/>
  <c r="D178" i="9"/>
  <c r="C178" i="9"/>
  <c r="D177" i="9"/>
  <c r="C177" i="9"/>
  <c r="D176" i="9"/>
  <c r="C176" i="9"/>
  <c r="D175" i="9"/>
  <c r="C175" i="9"/>
  <c r="D174" i="9"/>
  <c r="C174" i="9"/>
  <c r="D173" i="9"/>
  <c r="C173" i="9"/>
  <c r="D172" i="9"/>
  <c r="C172" i="9"/>
  <c r="D171" i="9"/>
  <c r="C171" i="9"/>
  <c r="D170" i="9"/>
  <c r="C170" i="9"/>
  <c r="D169" i="9"/>
  <c r="C169" i="9"/>
  <c r="D168" i="9"/>
  <c r="C168" i="9"/>
  <c r="D167" i="9"/>
  <c r="C167" i="9"/>
  <c r="D166" i="9"/>
  <c r="C166" i="9"/>
  <c r="D165" i="9"/>
  <c r="C165" i="9"/>
  <c r="D164" i="9"/>
  <c r="C164" i="9"/>
  <c r="D163" i="9"/>
  <c r="C163" i="9"/>
  <c r="D162" i="9"/>
  <c r="C162" i="9"/>
  <c r="D161" i="9"/>
  <c r="C161" i="9"/>
  <c r="D160" i="9"/>
  <c r="C160" i="9"/>
  <c r="D159" i="9"/>
  <c r="C159" i="9"/>
  <c r="D158" i="9"/>
  <c r="C158" i="9"/>
  <c r="D157" i="9"/>
  <c r="C157" i="9"/>
  <c r="D156" i="9"/>
  <c r="C156" i="9"/>
  <c r="D155" i="9"/>
  <c r="C155" i="9"/>
  <c r="D154" i="9"/>
  <c r="C154" i="9"/>
  <c r="D153" i="9"/>
  <c r="C153" i="9"/>
  <c r="D152" i="9"/>
  <c r="C152" i="9"/>
  <c r="D151" i="9"/>
  <c r="C151" i="9"/>
  <c r="D150" i="9"/>
  <c r="C150" i="9"/>
  <c r="D149" i="9"/>
  <c r="C149" i="9"/>
  <c r="D148" i="9"/>
  <c r="C148" i="9"/>
  <c r="D147" i="9"/>
  <c r="C147" i="9"/>
  <c r="D146" i="9"/>
  <c r="C146" i="9"/>
  <c r="D145" i="9"/>
  <c r="C145" i="9"/>
  <c r="D144" i="9"/>
  <c r="C144" i="9"/>
  <c r="D143" i="9"/>
  <c r="C143" i="9"/>
  <c r="D142" i="9"/>
  <c r="C142" i="9"/>
  <c r="D141" i="9"/>
  <c r="C141" i="9"/>
  <c r="D140" i="9"/>
  <c r="C140" i="9"/>
  <c r="D139" i="9"/>
  <c r="C139" i="9"/>
  <c r="D138" i="9"/>
  <c r="C138" i="9"/>
  <c r="D137" i="9"/>
  <c r="C137" i="9"/>
  <c r="D136" i="9"/>
  <c r="C136" i="9"/>
  <c r="D135" i="9"/>
  <c r="C135" i="9"/>
  <c r="D134" i="9"/>
  <c r="C134" i="9"/>
  <c r="D133" i="9"/>
  <c r="C133" i="9"/>
  <c r="D132" i="9"/>
  <c r="C132" i="9"/>
  <c r="D131" i="9"/>
  <c r="C131" i="9"/>
  <c r="D130" i="9"/>
  <c r="C130" i="9"/>
  <c r="D129" i="9"/>
  <c r="C129" i="9"/>
  <c r="D128" i="9"/>
  <c r="C128" i="9"/>
  <c r="D127" i="9"/>
  <c r="C127" i="9"/>
  <c r="D126" i="9"/>
  <c r="C126" i="9"/>
  <c r="D125" i="9"/>
  <c r="C125" i="9"/>
  <c r="D124" i="9"/>
  <c r="C124" i="9"/>
  <c r="D123" i="9"/>
  <c r="C123" i="9"/>
  <c r="D122" i="9"/>
  <c r="C122" i="9"/>
  <c r="D121" i="9"/>
  <c r="C121" i="9"/>
  <c r="D120" i="9"/>
  <c r="C120" i="9"/>
  <c r="D119" i="9"/>
  <c r="C119" i="9"/>
  <c r="D118" i="9"/>
  <c r="C118" i="9"/>
  <c r="D117" i="9"/>
  <c r="C117" i="9"/>
  <c r="D116" i="9"/>
  <c r="C116" i="9"/>
  <c r="D115" i="9"/>
  <c r="C115"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D98" i="9"/>
  <c r="C98" i="9"/>
  <c r="D97" i="9"/>
  <c r="C97" i="9"/>
  <c r="D96" i="9"/>
  <c r="C96" i="9"/>
  <c r="D95" i="9"/>
  <c r="C95" i="9"/>
  <c r="D94" i="9"/>
  <c r="C94" i="9"/>
  <c r="D93" i="9"/>
  <c r="C93" i="9"/>
  <c r="D92" i="9"/>
  <c r="C92" i="9"/>
  <c r="D91" i="9"/>
  <c r="C91" i="9"/>
  <c r="D90" i="9"/>
  <c r="C90" i="9"/>
  <c r="D89" i="9"/>
  <c r="C89" i="9"/>
  <c r="D88" i="9"/>
  <c r="C88" i="9"/>
  <c r="D87" i="9"/>
  <c r="C87" i="9"/>
  <c r="D86" i="9"/>
  <c r="C86" i="9"/>
  <c r="D85" i="9"/>
  <c r="C85" i="9"/>
  <c r="D84" i="9"/>
  <c r="C84" i="9"/>
  <c r="D83" i="9"/>
  <c r="C83" i="9"/>
  <c r="D82" i="9"/>
  <c r="C82" i="9"/>
  <c r="D81" i="9"/>
  <c r="C81" i="9"/>
  <c r="D80" i="9"/>
  <c r="C80" i="9"/>
  <c r="D79" i="9"/>
  <c r="C79" i="9"/>
  <c r="D78" i="9"/>
  <c r="C78" i="9"/>
  <c r="D77" i="9"/>
  <c r="C77" i="9"/>
  <c r="D76" i="9"/>
  <c r="C76" i="9"/>
  <c r="D75" i="9"/>
  <c r="C75" i="9"/>
  <c r="D74" i="9"/>
  <c r="C74" i="9"/>
  <c r="D73" i="9"/>
  <c r="C73" i="9"/>
  <c r="D72" i="9"/>
  <c r="C72" i="9"/>
  <c r="D71" i="9"/>
  <c r="C71" i="9"/>
  <c r="D70" i="9"/>
  <c r="C70" i="9"/>
  <c r="D69" i="9"/>
  <c r="C69" i="9"/>
  <c r="D68" i="9"/>
  <c r="C68" i="9"/>
  <c r="D67" i="9"/>
  <c r="C67" i="9"/>
  <c r="D66" i="9"/>
  <c r="C66" i="9"/>
  <c r="D65" i="9"/>
  <c r="C65" i="9"/>
  <c r="D64" i="9"/>
  <c r="C64" i="9"/>
  <c r="D63" i="9"/>
  <c r="C63" i="9"/>
  <c r="D62" i="9"/>
  <c r="C62" i="9"/>
  <c r="D61" i="9"/>
  <c r="C61" i="9"/>
  <c r="D60" i="9"/>
  <c r="C60" i="9"/>
  <c r="D59" i="9"/>
  <c r="C59" i="9"/>
  <c r="D58" i="9"/>
  <c r="C58" i="9"/>
  <c r="D57" i="9"/>
  <c r="C57" i="9"/>
  <c r="D56" i="9"/>
  <c r="C56" i="9"/>
  <c r="D55" i="9"/>
  <c r="C55" i="9"/>
  <c r="D54" i="9"/>
  <c r="C54" i="9"/>
  <c r="D53" i="9"/>
  <c r="C53" i="9"/>
  <c r="D52" i="9"/>
  <c r="C52" i="9"/>
  <c r="D51" i="9"/>
  <c r="C51" i="9"/>
  <c r="D50" i="9"/>
  <c r="C50" i="9"/>
  <c r="D49" i="9"/>
  <c r="C49" i="9"/>
  <c r="D48" i="9"/>
  <c r="C48" i="9"/>
  <c r="D47" i="9"/>
  <c r="C47" i="9"/>
  <c r="D46" i="9"/>
  <c r="C46" i="9"/>
  <c r="D45" i="9"/>
  <c r="C45" i="9"/>
  <c r="D44" i="9"/>
  <c r="C44" i="9"/>
  <c r="D43" i="9"/>
  <c r="C43" i="9"/>
  <c r="D42" i="9"/>
  <c r="C42" i="9"/>
  <c r="D41" i="9"/>
  <c r="C41" i="9"/>
  <c r="D40" i="9"/>
  <c r="C40" i="9"/>
  <c r="D39" i="9"/>
  <c r="C39" i="9"/>
  <c r="D38" i="9"/>
  <c r="C38" i="9"/>
  <c r="D37" i="9"/>
  <c r="C37" i="9"/>
  <c r="D36" i="9"/>
  <c r="C36" i="9"/>
  <c r="D35" i="9"/>
  <c r="C35" i="9"/>
  <c r="D34" i="9"/>
  <c r="C34" i="9"/>
  <c r="D33" i="9"/>
  <c r="C33" i="9"/>
  <c r="D32" i="9"/>
  <c r="C32" i="9"/>
  <c r="D31" i="9"/>
  <c r="C31" i="9"/>
  <c r="D30" i="9"/>
  <c r="C30" i="9"/>
  <c r="D29" i="9"/>
  <c r="C29" i="9"/>
  <c r="D28" i="9"/>
  <c r="C28" i="9"/>
  <c r="D27" i="9"/>
  <c r="C27" i="9"/>
  <c r="D26" i="9"/>
  <c r="C26" i="9"/>
  <c r="D25" i="9"/>
  <c r="C25" i="9"/>
  <c r="D23" i="9"/>
  <c r="C23" i="9"/>
  <c r="D22" i="9"/>
  <c r="C22" i="9"/>
  <c r="D21" i="9"/>
  <c r="C21" i="9"/>
  <c r="D20" i="9"/>
  <c r="C20" i="9"/>
  <c r="D19" i="9"/>
  <c r="C19" i="9"/>
  <c r="D18" i="9"/>
  <c r="C18" i="9"/>
  <c r="D17" i="9"/>
  <c r="C17" i="9"/>
  <c r="D16" i="9"/>
  <c r="C16" i="9"/>
  <c r="D15" i="9"/>
  <c r="C15" i="9"/>
  <c r="D14" i="9"/>
  <c r="C14" i="9"/>
  <c r="D13" i="9"/>
  <c r="C13" i="9"/>
  <c r="D18" i="8" l="1"/>
  <c r="E59" i="9"/>
  <c r="E71" i="9"/>
  <c r="E24" i="9"/>
  <c r="D24" i="8"/>
  <c r="E62" i="9"/>
  <c r="E74" i="9"/>
  <c r="E106" i="9"/>
  <c r="E110" i="9"/>
  <c r="E138" i="9"/>
  <c r="E18" i="9"/>
  <c r="E107" i="9"/>
  <c r="E22" i="9"/>
  <c r="E33" i="9"/>
  <c r="E37" i="9"/>
  <c r="E19" i="9"/>
  <c r="E26" i="9"/>
  <c r="E32" i="9"/>
  <c r="E34" i="9"/>
  <c r="E36" i="9"/>
  <c r="E38" i="9"/>
  <c r="E42" i="9"/>
  <c r="E58" i="9"/>
  <c r="E145" i="9"/>
  <c r="E149" i="9"/>
  <c r="E153" i="9"/>
  <c r="E161" i="9"/>
  <c r="E165" i="9"/>
  <c r="E169" i="9"/>
  <c r="E209" i="9"/>
  <c r="E213" i="9"/>
  <c r="E217" i="9"/>
  <c r="E225" i="9"/>
  <c r="E229" i="9"/>
  <c r="E233" i="9"/>
  <c r="E146" i="9"/>
  <c r="E148" i="9"/>
  <c r="E150" i="9"/>
  <c r="E156" i="9"/>
  <c r="E158" i="9"/>
  <c r="E162" i="9"/>
  <c r="E164" i="9"/>
  <c r="E166" i="9"/>
  <c r="E172" i="9"/>
  <c r="E174" i="9"/>
  <c r="E190" i="9"/>
  <c r="E210" i="9"/>
  <c r="E212" i="9"/>
  <c r="E214" i="9"/>
  <c r="E220" i="9"/>
  <c r="E222" i="9"/>
  <c r="E226" i="9"/>
  <c r="E228" i="9"/>
  <c r="E230" i="9"/>
  <c r="D233" i="12"/>
  <c r="E81" i="9"/>
  <c r="E85" i="9"/>
  <c r="E89" i="9"/>
  <c r="E142" i="9"/>
  <c r="E186" i="9"/>
  <c r="E13" i="9"/>
  <c r="E14" i="9"/>
  <c r="E46" i="9"/>
  <c r="E80" i="9"/>
  <c r="E82" i="9"/>
  <c r="E84" i="9"/>
  <c r="E86" i="9"/>
  <c r="E90" i="9"/>
  <c r="E94" i="9"/>
  <c r="E113" i="9"/>
  <c r="E117" i="9"/>
  <c r="E121" i="9"/>
  <c r="E139" i="9"/>
  <c r="E187" i="9"/>
  <c r="E202" i="9"/>
  <c r="E206" i="9"/>
  <c r="E43" i="9"/>
  <c r="E55" i="9"/>
  <c r="E114" i="9"/>
  <c r="E116" i="9"/>
  <c r="E118" i="9"/>
  <c r="E122" i="9"/>
  <c r="E126" i="9"/>
  <c r="E203" i="9"/>
  <c r="E219" i="9"/>
  <c r="E49" i="9"/>
  <c r="E53" i="9"/>
  <c r="E78" i="9"/>
  <c r="E97" i="9"/>
  <c r="E101" i="9"/>
  <c r="E105" i="9"/>
  <c r="E129" i="9"/>
  <c r="E133" i="9"/>
  <c r="E137" i="9"/>
  <c r="E154" i="9"/>
  <c r="E177" i="9"/>
  <c r="E181" i="9"/>
  <c r="E185" i="9"/>
  <c r="E218" i="9"/>
  <c r="E30" i="9"/>
  <c r="E48" i="9"/>
  <c r="E50" i="9"/>
  <c r="E52" i="9"/>
  <c r="E54" i="9"/>
  <c r="E65" i="9"/>
  <c r="E69" i="9"/>
  <c r="E75" i="9"/>
  <c r="E98" i="9"/>
  <c r="E100" i="9"/>
  <c r="E102" i="9"/>
  <c r="E130" i="9"/>
  <c r="E132" i="9"/>
  <c r="E134" i="9"/>
  <c r="E155" i="9"/>
  <c r="E170" i="9"/>
  <c r="E178" i="9"/>
  <c r="E180" i="9"/>
  <c r="E182" i="9"/>
  <c r="E188" i="9"/>
  <c r="E193" i="9"/>
  <c r="E197" i="9"/>
  <c r="E201" i="9"/>
  <c r="E15" i="9"/>
  <c r="E27" i="9"/>
  <c r="E39" i="9"/>
  <c r="E64" i="9"/>
  <c r="E66" i="9"/>
  <c r="E68" i="9"/>
  <c r="E70" i="9"/>
  <c r="E91" i="9"/>
  <c r="E123" i="9"/>
  <c r="E171" i="9"/>
  <c r="E194" i="9"/>
  <c r="E196" i="9"/>
  <c r="E198" i="9"/>
  <c r="E204" i="9"/>
  <c r="E17" i="9"/>
  <c r="E41" i="9"/>
  <c r="E57" i="9"/>
  <c r="E16" i="9"/>
  <c r="E21" i="9"/>
  <c r="E23" i="9"/>
  <c r="E29" i="9"/>
  <c r="E31" i="9"/>
  <c r="E40" i="9"/>
  <c r="E45" i="9"/>
  <c r="E47" i="9"/>
  <c r="E56" i="9"/>
  <c r="E61" i="9"/>
  <c r="E63" i="9"/>
  <c r="E72" i="9"/>
  <c r="E77" i="9"/>
  <c r="E79" i="9"/>
  <c r="E88" i="9"/>
  <c r="E93" i="9"/>
  <c r="E95" i="9"/>
  <c r="E104" i="9"/>
  <c r="E109" i="9"/>
  <c r="E111" i="9"/>
  <c r="E120" i="9"/>
  <c r="E125" i="9"/>
  <c r="E127" i="9"/>
  <c r="E136" i="9"/>
  <c r="E141" i="9"/>
  <c r="E143" i="9"/>
  <c r="E152" i="9"/>
  <c r="E157" i="9"/>
  <c r="E159" i="9"/>
  <c r="E168" i="9"/>
  <c r="E173" i="9"/>
  <c r="E175" i="9"/>
  <c r="E184" i="9"/>
  <c r="E189" i="9"/>
  <c r="E191" i="9"/>
  <c r="E200" i="9"/>
  <c r="E205" i="9"/>
  <c r="E207" i="9"/>
  <c r="E216" i="9"/>
  <c r="E221" i="9"/>
  <c r="E223" i="9"/>
  <c r="E232" i="9"/>
  <c r="E25" i="9"/>
  <c r="E73" i="9"/>
  <c r="E20" i="9"/>
  <c r="E28" i="9"/>
  <c r="E35" i="9"/>
  <c r="E44" i="9"/>
  <c r="E51" i="9"/>
  <c r="E60" i="9"/>
  <c r="E67" i="9"/>
  <c r="E76" i="9"/>
  <c r="E83" i="9"/>
  <c r="E92" i="9"/>
  <c r="E99" i="9"/>
  <c r="E108" i="9"/>
  <c r="E115" i="9"/>
  <c r="E124" i="9"/>
  <c r="E131" i="9"/>
  <c r="E140" i="9"/>
  <c r="E147" i="9"/>
  <c r="E163" i="9"/>
  <c r="E179" i="9"/>
  <c r="E195" i="9"/>
  <c r="E211" i="9"/>
  <c r="E227" i="9"/>
  <c r="E87" i="9"/>
  <c r="E96" i="9"/>
  <c r="E103" i="9"/>
  <c r="E112" i="9"/>
  <c r="E119" i="9"/>
  <c r="E128" i="9"/>
  <c r="E135" i="9"/>
  <c r="E144" i="9"/>
  <c r="E151" i="9"/>
  <c r="E160" i="9"/>
  <c r="E167" i="9"/>
  <c r="E176" i="9"/>
  <c r="E183" i="9"/>
  <c r="E192" i="9"/>
  <c r="E199" i="9"/>
  <c r="E208" i="9"/>
  <c r="E215" i="9"/>
  <c r="E224" i="9"/>
  <c r="E231" i="9"/>
  <c r="D42" i="8" l="1"/>
  <c r="E234" i="9"/>
</calcChain>
</file>

<file path=xl/sharedStrings.xml><?xml version="1.0" encoding="utf-8"?>
<sst xmlns="http://schemas.openxmlformats.org/spreadsheetml/2006/main" count="4857" uniqueCount="1026">
  <si>
    <t>MUNICIPIO</t>
  </si>
  <si>
    <t>AÑO</t>
  </si>
  <si>
    <t>TOTAL HOMBRES</t>
  </si>
  <si>
    <t>TOTAL MUJERES</t>
  </si>
  <si>
    <t>TOTAL</t>
  </si>
  <si>
    <t>Hombres_0</t>
  </si>
  <si>
    <t>Hombres_1</t>
  </si>
  <si>
    <t>Hombres_2</t>
  </si>
  <si>
    <t>Hombres_3</t>
  </si>
  <si>
    <t>Hombres_4</t>
  </si>
  <si>
    <t>Hombres_5</t>
  </si>
  <si>
    <t>Hombres_6</t>
  </si>
  <si>
    <t>Hombres_7</t>
  </si>
  <si>
    <t>Hombres_8</t>
  </si>
  <si>
    <t>Hombres_9</t>
  </si>
  <si>
    <t>Hombres_10</t>
  </si>
  <si>
    <t>Hombres_11</t>
  </si>
  <si>
    <t>Hombres_12</t>
  </si>
  <si>
    <t>Hombres_13</t>
  </si>
  <si>
    <t>Hombres_14</t>
  </si>
  <si>
    <t>Hombres_15</t>
  </si>
  <si>
    <t>Hombres_16</t>
  </si>
  <si>
    <t>Hombres_17</t>
  </si>
  <si>
    <t>Hombres_18</t>
  </si>
  <si>
    <t>Hombres_19</t>
  </si>
  <si>
    <t>Hombres_20</t>
  </si>
  <si>
    <t>Hombres_21</t>
  </si>
  <si>
    <t>Hombres_22</t>
  </si>
  <si>
    <t>Hombres_23</t>
  </si>
  <si>
    <t>Hombres_24</t>
  </si>
  <si>
    <t>Hombres_25</t>
  </si>
  <si>
    <t>Hombres_26</t>
  </si>
  <si>
    <t>Hombres_27</t>
  </si>
  <si>
    <t>Hombres_28</t>
  </si>
  <si>
    <t>Hombres_29</t>
  </si>
  <si>
    <t>Hombres_30</t>
  </si>
  <si>
    <t>Hombres_31</t>
  </si>
  <si>
    <t>Hombres_32</t>
  </si>
  <si>
    <t>Hombres_33</t>
  </si>
  <si>
    <t>Hombres_34</t>
  </si>
  <si>
    <t>Hombres_35</t>
  </si>
  <si>
    <t>Hombres_36</t>
  </si>
  <si>
    <t>Hombres_37</t>
  </si>
  <si>
    <t>Hombres_38</t>
  </si>
  <si>
    <t>Hombres_39</t>
  </si>
  <si>
    <t>Hombres_40</t>
  </si>
  <si>
    <t>Hombres_41</t>
  </si>
  <si>
    <t>Hombres_42</t>
  </si>
  <si>
    <t>Hombres_43</t>
  </si>
  <si>
    <t>Hombres_44</t>
  </si>
  <si>
    <t>Hombres_45</t>
  </si>
  <si>
    <t>Hombres_46</t>
  </si>
  <si>
    <t>Hombres_47</t>
  </si>
  <si>
    <t>Hombres_48</t>
  </si>
  <si>
    <t>Hombres_49</t>
  </si>
  <si>
    <t>Hombres_50</t>
  </si>
  <si>
    <t>Hombres_51</t>
  </si>
  <si>
    <t>Hombres_52</t>
  </si>
  <si>
    <t>Hombres_53</t>
  </si>
  <si>
    <t>Hombres_54</t>
  </si>
  <si>
    <t>Hombres_55</t>
  </si>
  <si>
    <t>Hombres_56</t>
  </si>
  <si>
    <t>Hombres_57</t>
  </si>
  <si>
    <t>Hombres_58</t>
  </si>
  <si>
    <t>Hombres_59</t>
  </si>
  <si>
    <t>Hombres_60</t>
  </si>
  <si>
    <t>Hombres_61</t>
  </si>
  <si>
    <t>Hombres_62</t>
  </si>
  <si>
    <t>Hombres_63</t>
  </si>
  <si>
    <t>Hombres_64</t>
  </si>
  <si>
    <t>Hombres_65</t>
  </si>
  <si>
    <t>Hombres_66</t>
  </si>
  <si>
    <t>Hombres_67</t>
  </si>
  <si>
    <t>Hombres_68</t>
  </si>
  <si>
    <t>Hombres_69</t>
  </si>
  <si>
    <t>Hombres_70</t>
  </si>
  <si>
    <t>Hombres_71</t>
  </si>
  <si>
    <t>Hombres_72</t>
  </si>
  <si>
    <t>Hombres_73</t>
  </si>
  <si>
    <t>Hombres_74</t>
  </si>
  <si>
    <t>Hombres_75</t>
  </si>
  <si>
    <t>Hombres_76</t>
  </si>
  <si>
    <t>Hombres_77</t>
  </si>
  <si>
    <t>Hombres_78</t>
  </si>
  <si>
    <t>Hombres_79</t>
  </si>
  <si>
    <t>Hombres_80</t>
  </si>
  <si>
    <t>Hombres_81</t>
  </si>
  <si>
    <t>Hombres_82</t>
  </si>
  <si>
    <t>Hombres_83</t>
  </si>
  <si>
    <t>Hombres_84</t>
  </si>
  <si>
    <t>Hombres_85</t>
  </si>
  <si>
    <t>Hombres_86</t>
  </si>
  <si>
    <t>Hombres_87</t>
  </si>
  <si>
    <t>Hombres_88</t>
  </si>
  <si>
    <t>Hombres_89</t>
  </si>
  <si>
    <t>Hombres_90</t>
  </si>
  <si>
    <t>Hombres_91</t>
  </si>
  <si>
    <t>Hombres_92</t>
  </si>
  <si>
    <t>Hombres_93</t>
  </si>
  <si>
    <t>Hombres_94</t>
  </si>
  <si>
    <t>Hombres_95</t>
  </si>
  <si>
    <t>Hombres_96</t>
  </si>
  <si>
    <t>Hombres_97</t>
  </si>
  <si>
    <t>Hombres_98</t>
  </si>
  <si>
    <t>Hombres_99</t>
  </si>
  <si>
    <t>Hombres_100 y más</t>
  </si>
  <si>
    <t>Mujeres_0</t>
  </si>
  <si>
    <t>Mujeres_1</t>
  </si>
  <si>
    <t>Mujeres_2</t>
  </si>
  <si>
    <t>Mujeres_3</t>
  </si>
  <si>
    <t>Mujeres_4</t>
  </si>
  <si>
    <t>Mujeres_5</t>
  </si>
  <si>
    <t>Mujeres_6</t>
  </si>
  <si>
    <t>Mujeres_7</t>
  </si>
  <si>
    <t>Mujeres_8</t>
  </si>
  <si>
    <t>Mujeres_9</t>
  </si>
  <si>
    <t>Mujeres_10</t>
  </si>
  <si>
    <t>Mujeres_11</t>
  </si>
  <si>
    <t>Mujeres_12</t>
  </si>
  <si>
    <t>Mujeres_13</t>
  </si>
  <si>
    <t>Mujeres_14</t>
  </si>
  <si>
    <t>Mujeres_15</t>
  </si>
  <si>
    <t>Mujeres_16</t>
  </si>
  <si>
    <t>Mujeres_17</t>
  </si>
  <si>
    <t>Mujeres_18</t>
  </si>
  <si>
    <t>Mujeres_19</t>
  </si>
  <si>
    <t>Mujeres_20</t>
  </si>
  <si>
    <t>Mujeres_21</t>
  </si>
  <si>
    <t>Mujeres_22</t>
  </si>
  <si>
    <t>Mujeres_23</t>
  </si>
  <si>
    <t>Mujeres_24</t>
  </si>
  <si>
    <t>Mujeres_25</t>
  </si>
  <si>
    <t>Mujeres_26</t>
  </si>
  <si>
    <t>Mujeres_27</t>
  </si>
  <si>
    <t>Mujeres_28</t>
  </si>
  <si>
    <t>Mujeres_29</t>
  </si>
  <si>
    <t>Mujeres_30</t>
  </si>
  <si>
    <t>Mujeres_31</t>
  </si>
  <si>
    <t>Mujeres_32</t>
  </si>
  <si>
    <t>Mujeres_33</t>
  </si>
  <si>
    <t>Mujeres_34</t>
  </si>
  <si>
    <t>Mujeres_35</t>
  </si>
  <si>
    <t>Mujeres_36</t>
  </si>
  <si>
    <t>Mujeres_37</t>
  </si>
  <si>
    <t>Mujeres_38</t>
  </si>
  <si>
    <t>Mujeres_39</t>
  </si>
  <si>
    <t>Mujeres_40</t>
  </si>
  <si>
    <t>Mujeres_41</t>
  </si>
  <si>
    <t>Mujeres_42</t>
  </si>
  <si>
    <t>Mujeres_43</t>
  </si>
  <si>
    <t>Mujeres_44</t>
  </si>
  <si>
    <t>Mujeres_45</t>
  </si>
  <si>
    <t>Mujeres_46</t>
  </si>
  <si>
    <t>Mujeres_47</t>
  </si>
  <si>
    <t>Mujeres_48</t>
  </si>
  <si>
    <t>Mujeres_49</t>
  </si>
  <si>
    <t>Mujeres_50</t>
  </si>
  <si>
    <t>Mujeres_51</t>
  </si>
  <si>
    <t>Mujeres_52</t>
  </si>
  <si>
    <t>Mujeres_53</t>
  </si>
  <si>
    <t>Mujeres_54</t>
  </si>
  <si>
    <t>Mujeres_55</t>
  </si>
  <si>
    <t>Mujeres_56</t>
  </si>
  <si>
    <t>Mujeres_57</t>
  </si>
  <si>
    <t>Mujeres_58</t>
  </si>
  <si>
    <t>Mujeres_59</t>
  </si>
  <si>
    <t>Mujeres_60</t>
  </si>
  <si>
    <t>Mujeres_61</t>
  </si>
  <si>
    <t>Mujeres_62</t>
  </si>
  <si>
    <t>Mujeres_63</t>
  </si>
  <si>
    <t>Mujeres_64</t>
  </si>
  <si>
    <t>Mujeres_65</t>
  </si>
  <si>
    <t>Mujeres_66</t>
  </si>
  <si>
    <t>Mujeres_67</t>
  </si>
  <si>
    <t>Mujeres_68</t>
  </si>
  <si>
    <t>Mujeres_69</t>
  </si>
  <si>
    <t>Mujeres_70</t>
  </si>
  <si>
    <t>Mujeres_71</t>
  </si>
  <si>
    <t>Mujeres_72</t>
  </si>
  <si>
    <t>Mujeres_73</t>
  </si>
  <si>
    <t>Mujeres_74</t>
  </si>
  <si>
    <t>Mujeres_75</t>
  </si>
  <si>
    <t>Mujeres_76</t>
  </si>
  <si>
    <t>Mujeres_77</t>
  </si>
  <si>
    <t>Mujeres_78</t>
  </si>
  <si>
    <t>Mujeres_79</t>
  </si>
  <si>
    <t>Mujeres_80</t>
  </si>
  <si>
    <t>Mujeres_81</t>
  </si>
  <si>
    <t>Mujeres_82</t>
  </si>
  <si>
    <t>Mujeres_83</t>
  </si>
  <si>
    <t>Mujeres_84</t>
  </si>
  <si>
    <t>Mujeres_85</t>
  </si>
  <si>
    <t>Mujeres_86</t>
  </si>
  <si>
    <t>Mujeres_87</t>
  </si>
  <si>
    <t>Mujeres_88</t>
  </si>
  <si>
    <t>Mujeres_89</t>
  </si>
  <si>
    <t>Mujeres_90</t>
  </si>
  <si>
    <t>Mujeres_91</t>
  </si>
  <si>
    <t>Mujeres_92</t>
  </si>
  <si>
    <t>Mujeres_93</t>
  </si>
  <si>
    <t>Mujeres_94</t>
  </si>
  <si>
    <t>Mujeres_95</t>
  </si>
  <si>
    <t>Mujeres_96</t>
  </si>
  <si>
    <t>Mujeres_97</t>
  </si>
  <si>
    <t>Mujeres_98</t>
  </si>
  <si>
    <t>Mujeres_99</t>
  </si>
  <si>
    <t>Mujeres_100 y más</t>
  </si>
  <si>
    <t>Aquitania</t>
  </si>
  <si>
    <t>Betéitiva</t>
  </si>
  <si>
    <t>Busbanzá</t>
  </si>
  <si>
    <t>Corrales</t>
  </si>
  <si>
    <t>Cuítiva</t>
  </si>
  <si>
    <t>Firavitoba</t>
  </si>
  <si>
    <t>Gámeza</t>
  </si>
  <si>
    <t>Iza</t>
  </si>
  <si>
    <t>Labranzagrande</t>
  </si>
  <si>
    <t>Mongua</t>
  </si>
  <si>
    <t>Monguí</t>
  </si>
  <si>
    <t>Nobsa</t>
  </si>
  <si>
    <t>Pajarito</t>
  </si>
  <si>
    <t>Paya</t>
  </si>
  <si>
    <t>Pesca</t>
  </si>
  <si>
    <t>Pisba</t>
  </si>
  <si>
    <t>Sogamoso</t>
  </si>
  <si>
    <t>Tibasosa</t>
  </si>
  <si>
    <t>Tópaga</t>
  </si>
  <si>
    <t>Tota</t>
  </si>
  <si>
    <t>HOMBRES</t>
  </si>
  <si>
    <t>MUJERES</t>
  </si>
  <si>
    <t>INDETERMINADO</t>
  </si>
  <si>
    <t xml:space="preserve">NUMERO DE DEFUNCIONES FETALES Y FETALES PÓR SEXO </t>
  </si>
  <si>
    <t xml:space="preserve">TOTAL </t>
  </si>
  <si>
    <t xml:space="preserve">HOMBRE </t>
  </si>
  <si>
    <t>MUJER</t>
  </si>
  <si>
    <t xml:space="preserve">INDETERMINADOS </t>
  </si>
  <si>
    <t xml:space="preserve">NUMERO DE DEFUNCIONES NO FETALES Y NO FETALES PÓR SEXO </t>
  </si>
  <si>
    <t xml:space="preserve"> </t>
  </si>
  <si>
    <t>Número De Habitantes Por Sexo Y Por Edad</t>
  </si>
  <si>
    <t xml:space="preserve">Número De Nacimientos Por Sexo  </t>
  </si>
  <si>
    <t>Total</t>
  </si>
  <si>
    <t>2021</t>
  </si>
  <si>
    <t>TOTAL JURISDICCIÓN</t>
  </si>
  <si>
    <t>Presupuesto Municipal</t>
  </si>
  <si>
    <t xml:space="preserve">Presupuesto Inicial </t>
  </si>
  <si>
    <t>Presupuesto Definitivo</t>
  </si>
  <si>
    <t>16453564970.00</t>
  </si>
  <si>
    <t>5418250052.18</t>
  </si>
  <si>
    <t>2933895910.00</t>
  </si>
  <si>
    <t>3574675966.00</t>
  </si>
  <si>
    <t>4051788556.00</t>
  </si>
  <si>
    <t>5911460504.00</t>
  </si>
  <si>
    <t>6028894930.00</t>
  </si>
  <si>
    <t>3176361225.00</t>
  </si>
  <si>
    <t>6194954920.00</t>
  </si>
  <si>
    <t>6248347408.00</t>
  </si>
  <si>
    <t>4745367698.00</t>
  </si>
  <si>
    <t>19217808139.00</t>
  </si>
  <si>
    <t>4077768058.00</t>
  </si>
  <si>
    <t>5690025929.00</t>
  </si>
  <si>
    <t>8025761463.00</t>
  </si>
  <si>
    <t>4771919065.00</t>
  </si>
  <si>
    <t>131418994289.00</t>
  </si>
  <si>
    <t>12641537253.00</t>
  </si>
  <si>
    <t>3527068253.00</t>
  </si>
  <si>
    <t>7326464923.00</t>
  </si>
  <si>
    <t>17270108376.00</t>
  </si>
  <si>
    <t>4688355089.00</t>
  </si>
  <si>
    <t>3122417132.00</t>
  </si>
  <si>
    <t>3980143596.00</t>
  </si>
  <si>
    <t>4174688455.00</t>
  </si>
  <si>
    <t>6471935190.00</t>
  </si>
  <si>
    <t>6933998496.00</t>
  </si>
  <si>
    <t>2952258691.00</t>
  </si>
  <si>
    <t>6684607212.00</t>
  </si>
  <si>
    <t>5739023326.00</t>
  </si>
  <si>
    <t>5184517487.00</t>
  </si>
  <si>
    <t>20670497221.00</t>
  </si>
  <si>
    <t>4065512336.00</t>
  </si>
  <si>
    <t>5971986125.00</t>
  </si>
  <si>
    <t>9121112476.00</t>
  </si>
  <si>
    <t>5196323071.00</t>
  </si>
  <si>
    <t>139547514158.80</t>
  </si>
  <si>
    <t>12906168541.00</t>
  </si>
  <si>
    <t>3380601698.00</t>
  </si>
  <si>
    <t>7644235518.00</t>
  </si>
  <si>
    <t>19176811281.44</t>
  </si>
  <si>
    <t>5007699001.00</t>
  </si>
  <si>
    <t>3738798793.00</t>
  </si>
  <si>
    <t>4209226409.00</t>
  </si>
  <si>
    <t>4538561913.00</t>
  </si>
  <si>
    <t>7790391288.00</t>
  </si>
  <si>
    <t>7843942438.00</t>
  </si>
  <si>
    <t>3180690311.00</t>
  </si>
  <si>
    <t>8152233560.00</t>
  </si>
  <si>
    <t>6227338322.00</t>
  </si>
  <si>
    <t>5512263408.00</t>
  </si>
  <si>
    <t>26934096892.00</t>
  </si>
  <si>
    <t>4293500990.25</t>
  </si>
  <si>
    <t>6072237692.00</t>
  </si>
  <si>
    <t>9234061924.00</t>
  </si>
  <si>
    <t>5933760350.00</t>
  </si>
  <si>
    <t>145615784092.19</t>
  </si>
  <si>
    <t>14835733245.00</t>
  </si>
  <si>
    <t>3994400000.00</t>
  </si>
  <si>
    <t>8301688806.00</t>
  </si>
  <si>
    <t>21,204,871,441.47</t>
  </si>
  <si>
    <t>24,030,372,267.25</t>
  </si>
  <si>
    <t>5,434,926,000.00</t>
  </si>
  <si>
    <t>8,893,206,812.66</t>
  </si>
  <si>
    <t>3,782,000,833.00</t>
  </si>
  <si>
    <t>6,500,032,613.43</t>
  </si>
  <si>
    <t>4,441,645,545.00</t>
  </si>
  <si>
    <t>5,773,187,669.00</t>
  </si>
  <si>
    <t>4,746,861,913.00</t>
  </si>
  <si>
    <t>6,565,054,089.00</t>
  </si>
  <si>
    <t>7,843,492,701.00</t>
  </si>
  <si>
    <t>9,363,212,541.00</t>
  </si>
  <si>
    <t>7,843,942,438.00</t>
  </si>
  <si>
    <t>8,884,229,836.00</t>
  </si>
  <si>
    <t>3,248,413,062.00</t>
  </si>
  <si>
    <t>5,051,746,909.00</t>
  </si>
  <si>
    <t>8,282,879,878.01</t>
  </si>
  <si>
    <t>11,745,410,270.48</t>
  </si>
  <si>
    <t>7,085,731,491.00</t>
  </si>
  <si>
    <t>11,456,460,947.35</t>
  </si>
  <si>
    <t>6,006,803,110.00</t>
  </si>
  <si>
    <t>7,106,846,569.00</t>
  </si>
  <si>
    <t>28,445,656,773.80</t>
  </si>
  <si>
    <t>39,071,253,797.29</t>
  </si>
  <si>
    <t>4,667,127,601.33</t>
  </si>
  <si>
    <t>6,376,530,425.35</t>
  </si>
  <si>
    <t>7,430,135,260.00</t>
  </si>
  <si>
    <t>10,700,801,396</t>
  </si>
  <si>
    <t>10,620,853,510.00</t>
  </si>
  <si>
    <t>13,435,877,417.00</t>
  </si>
  <si>
    <t>6,363,299,125.00</t>
  </si>
  <si>
    <t>8,234,061,374.09</t>
  </si>
  <si>
    <t>164,352,559,521.00</t>
  </si>
  <si>
    <t>212,795,803,260.12</t>
  </si>
  <si>
    <t>19,219,581,409.00</t>
  </si>
  <si>
    <t>25,014,535,787.00</t>
  </si>
  <si>
    <t>4,371,600,000.00</t>
  </si>
  <si>
    <t>6,268,318,687.20</t>
  </si>
  <si>
    <t>9,091,874,948.00</t>
  </si>
  <si>
    <t>12,036,814,555.37</t>
  </si>
  <si>
    <t>169,364,092,151.28</t>
  </si>
  <si>
    <t>230,271,954,565.22</t>
  </si>
  <si>
    <t>PRESUPUESTO DEFINITIVO</t>
  </si>
  <si>
    <t>-</t>
  </si>
  <si>
    <t>Presupuesto Educación</t>
  </si>
  <si>
    <t xml:space="preserve">Presupuesto Inicial (miles) </t>
  </si>
  <si>
    <t>Presupuesto Definitivo (miles)</t>
  </si>
  <si>
    <t>260,763.000</t>
  </si>
  <si>
    <t>195,887.854</t>
  </si>
  <si>
    <t>159,176.000</t>
  </si>
  <si>
    <t>140,672.610</t>
  </si>
  <si>
    <t>83,048.000</t>
  </si>
  <si>
    <t>115,995.893</t>
  </si>
  <si>
    <t>263,681.772</t>
  </si>
  <si>
    <t>115,966.351</t>
  </si>
  <si>
    <t>135,263.562</t>
  </si>
  <si>
    <t>261,532.000</t>
  </si>
  <si>
    <t>218,245.000</t>
  </si>
  <si>
    <t>1,266,727.259</t>
  </si>
  <si>
    <t>68,216.000</t>
  </si>
  <si>
    <t>234,577.000</t>
  </si>
  <si>
    <t>234,955.000</t>
  </si>
  <si>
    <t>90,699.000</t>
  </si>
  <si>
    <t>33,072,350.000</t>
  </si>
  <si>
    <t>836,604.064</t>
  </si>
  <si>
    <t>114,554.501</t>
  </si>
  <si>
    <t>228,000.000</t>
  </si>
  <si>
    <t>599,372.000</t>
  </si>
  <si>
    <t>225,396.354</t>
  </si>
  <si>
    <t>115,866.000</t>
  </si>
  <si>
    <t>106,870.275</t>
  </si>
  <si>
    <t>144,500.001</t>
  </si>
  <si>
    <t>106,603.096</t>
  </si>
  <si>
    <t>317,000.000</t>
  </si>
  <si>
    <t>190,138.980</t>
  </si>
  <si>
    <t>120,264.000</t>
  </si>
  <si>
    <t>241,084.620</t>
  </si>
  <si>
    <t>134,000.000</t>
  </si>
  <si>
    <t>1,354,153.905</t>
  </si>
  <si>
    <t>222,038.000</t>
  </si>
  <si>
    <t>263,035.896</t>
  </si>
  <si>
    <t>275,200.000</t>
  </si>
  <si>
    <t>135,748.000</t>
  </si>
  <si>
    <t>31,231,397.518</t>
  </si>
  <si>
    <t>678,000.000</t>
  </si>
  <si>
    <t>43,747.590</t>
  </si>
  <si>
    <t>313,000.000</t>
  </si>
  <si>
    <t>747,057.036</t>
  </si>
  <si>
    <t>253,599.324</t>
  </si>
  <si>
    <t>150,473.000</t>
  </si>
  <si>
    <t>228,075.174</t>
  </si>
  <si>
    <t>90,000.000</t>
  </si>
  <si>
    <t>216,622.875</t>
  </si>
  <si>
    <t>187,000.000</t>
  </si>
  <si>
    <t>98,418.202</t>
  </si>
  <si>
    <t>198,946.000</t>
  </si>
  <si>
    <t>257,994.716</t>
  </si>
  <si>
    <t>347,001.000</t>
  </si>
  <si>
    <t>2,022,460.619</t>
  </si>
  <si>
    <t>169,269.000</t>
  </si>
  <si>
    <t>202,309.182</t>
  </si>
  <si>
    <t>359,500.000</t>
  </si>
  <si>
    <t>234,256.000</t>
  </si>
  <si>
    <t>37,759,800.392</t>
  </si>
  <si>
    <t>912,000.000</t>
  </si>
  <si>
    <t>156,861.572</t>
  </si>
  <si>
    <t>284,412.136</t>
  </si>
  <si>
    <t>776,000.003</t>
  </si>
  <si>
    <t>403,000.000</t>
  </si>
  <si>
    <t>183,184.000</t>
  </si>
  <si>
    <t>185,401.898</t>
  </si>
  <si>
    <t>165,198.718</t>
  </si>
  <si>
    <t>247,000.000</t>
  </si>
  <si>
    <t>326,657.669</t>
  </si>
  <si>
    <t>103,968.304</t>
  </si>
  <si>
    <t>330,406.000</t>
  </si>
  <si>
    <t>244,790.527</t>
  </si>
  <si>
    <t>408,678.334</t>
  </si>
  <si>
    <t>173,594.000</t>
  </si>
  <si>
    <t>346,650.849</t>
  </si>
  <si>
    <t>370,000.000</t>
  </si>
  <si>
    <t>437,495.000</t>
  </si>
  <si>
    <t>46,280,920.094</t>
  </si>
  <si>
    <t>934,835.246</t>
  </si>
  <si>
    <t>173,740.023</t>
  </si>
  <si>
    <t>370,364.917</t>
  </si>
  <si>
    <t>839,716.917</t>
  </si>
  <si>
    <t>281,475.242</t>
  </si>
  <si>
    <t>178,389.000</t>
  </si>
  <si>
    <t>171,700.000</t>
  </si>
  <si>
    <t>83,955.254</t>
  </si>
  <si>
    <t>291,490.255</t>
  </si>
  <si>
    <t>296,177.278</t>
  </si>
  <si>
    <t>133,399.997</t>
  </si>
  <si>
    <t>250,392.000</t>
  </si>
  <si>
    <t>274,527.176</t>
  </si>
  <si>
    <t>487,501.002</t>
  </si>
  <si>
    <t>2,046,630.121</t>
  </si>
  <si>
    <t>106,634.000</t>
  </si>
  <si>
    <t>388,557.931</t>
  </si>
  <si>
    <t>390,000.000</t>
  </si>
  <si>
    <t>490,002.000</t>
  </si>
  <si>
    <t>47,231,811.721</t>
  </si>
  <si>
    <t>1,026,500.000</t>
  </si>
  <si>
    <t>202,063.704</t>
  </si>
  <si>
    <t>448,124.001</t>
  </si>
  <si>
    <t>268,126.729</t>
  </si>
  <si>
    <t>177,600.019</t>
  </si>
  <si>
    <t>154,380.000</t>
  </si>
  <si>
    <t>113,000.000</t>
  </si>
  <si>
    <t>297,512.837</t>
  </si>
  <si>
    <t>317,161.916</t>
  </si>
  <si>
    <t>100,367.575</t>
  </si>
  <si>
    <t>216,000.000</t>
  </si>
  <si>
    <t>323,062.000</t>
  </si>
  <si>
    <t>1,652,641.000</t>
  </si>
  <si>
    <t>112,594.000</t>
  </si>
  <si>
    <t>379,011.121</t>
  </si>
  <si>
    <t>388,000.000</t>
  </si>
  <si>
    <t>324,002.419</t>
  </si>
  <si>
    <t>47,479,184.004</t>
  </si>
  <si>
    <t>856,236.512</t>
  </si>
  <si>
    <t>173,680.000</t>
  </si>
  <si>
    <t>545,768.393</t>
  </si>
  <si>
    <t>807,800,000.00</t>
  </si>
  <si>
    <t>346,927,658.77</t>
  </si>
  <si>
    <t>191,415,826.00</t>
  </si>
  <si>
    <t>156,120,000.00</t>
  </si>
  <si>
    <t>109,000,000.00</t>
  </si>
  <si>
    <t>313,193,507.00</t>
  </si>
  <si>
    <t>325,700,000.00</t>
  </si>
  <si>
    <t>155,826,402.00</t>
  </si>
  <si>
    <t>198,060,469.00</t>
  </si>
  <si>
    <t>219,622,026.00</t>
  </si>
  <si>
    <t>263,942,001.00</t>
  </si>
  <si>
    <t>1,142,698,773.00</t>
  </si>
  <si>
    <t>130,973,500.00</t>
  </si>
  <si>
    <t>320,724,364.00</t>
  </si>
  <si>
    <t>428,594,001.00</t>
  </si>
  <si>
    <t>298,260,265.00</t>
  </si>
  <si>
    <t>57,062,073,065.00</t>
  </si>
  <si>
    <t>1,272,674,962.00</t>
  </si>
  <si>
    <t>169,357,000.00</t>
  </si>
  <si>
    <t>440,206,670.00</t>
  </si>
  <si>
    <t>960,406,683.00</t>
  </si>
  <si>
    <t>289,410,000.00</t>
  </si>
  <si>
    <t>219,970,394.00</t>
  </si>
  <si>
    <t>256,667,900.00</t>
  </si>
  <si>
    <t>142,000,000.00</t>
  </si>
  <si>
    <t>275,584,487.00</t>
  </si>
  <si>
    <t>394,700,108.00</t>
  </si>
  <si>
    <t>91,435,380.00</t>
  </si>
  <si>
    <t>293,908,080.00</t>
  </si>
  <si>
    <t>221,392,828.00</t>
  </si>
  <si>
    <t>285,658,390.00</t>
  </si>
  <si>
    <t>1,293,559,030.75</t>
  </si>
  <si>
    <t>118,855,770.00</t>
  </si>
  <si>
    <t>318,272,650.00</t>
  </si>
  <si>
    <t>386,446,000.00</t>
  </si>
  <si>
    <t>264,034,333.00</t>
  </si>
  <si>
    <t>60,010,485,317.00</t>
  </si>
  <si>
    <t>1,154,791,821.00</t>
  </si>
  <si>
    <t>81,695,960.00</t>
  </si>
  <si>
    <t>361,021,286.00</t>
  </si>
  <si>
    <t>886,476,141.00</t>
  </si>
  <si>
    <t>282,600,000.00</t>
  </si>
  <si>
    <t>343,356,307.00</t>
  </si>
  <si>
    <t>322,831,493.00</t>
  </si>
  <si>
    <t>125,000,000.00</t>
  </si>
  <si>
    <t>303,163,156.00</t>
  </si>
  <si>
    <t>387,459,089.00</t>
  </si>
  <si>
    <t>84,312,882.00</t>
  </si>
  <si>
    <t>402,167,166.00</t>
  </si>
  <si>
    <t>196,855,280.00</t>
  </si>
  <si>
    <t>307,527,906.00</t>
  </si>
  <si>
    <t>1,227,124,270.00</t>
  </si>
  <si>
    <t>122,633,785.00</t>
  </si>
  <si>
    <t>291,073,221.00</t>
  </si>
  <si>
    <t>413,381,730.00</t>
  </si>
  <si>
    <t>319,027,773.00</t>
  </si>
  <si>
    <t>59,923,924,675.00</t>
  </si>
  <si>
    <t>1,175,291,371.00</t>
  </si>
  <si>
    <t>168,200,000.00</t>
  </si>
  <si>
    <t>424,073,570.00</t>
  </si>
  <si>
    <t>682.154.586.25</t>
  </si>
  <si>
    <t>246.800.000.00</t>
  </si>
  <si>
    <t>250.256.641.00</t>
  </si>
  <si>
    <t>175.086.785.00</t>
  </si>
  <si>
    <t>138.000.000.00</t>
  </si>
  <si>
    <t>318.518.715.00</t>
  </si>
  <si>
    <t>435.388.958.00</t>
  </si>
  <si>
    <t>97.034.302.00</t>
  </si>
  <si>
    <t>213.122.335.00</t>
  </si>
  <si>
    <t>190.468.625.00</t>
  </si>
  <si>
    <t>288.031.703.00</t>
  </si>
  <si>
    <t>1.207.082.244.40</t>
  </si>
  <si>
    <t>127.364.988.00</t>
  </si>
  <si>
    <t>285.025.065.00</t>
  </si>
  <si>
    <t>1.312.080.308.33</t>
  </si>
  <si>
    <t>323.034.200.00</t>
  </si>
  <si>
    <t>64.554.618.015.00</t>
  </si>
  <si>
    <t>1.207.466.985.00</t>
  </si>
  <si>
    <t>143.000.000.00</t>
  </si>
  <si>
    <t>300.279.818.00</t>
  </si>
  <si>
    <t>64,554,618,015.00</t>
  </si>
  <si>
    <t>89,203,644,711.00</t>
  </si>
  <si>
    <t>Presupuesto Salud</t>
  </si>
  <si>
    <t>Presupuesto Inicial (miles)</t>
  </si>
  <si>
    <t>4,991,295.074</t>
  </si>
  <si>
    <t>522,313.376</t>
  </si>
  <si>
    <t>217,545.000</t>
  </si>
  <si>
    <t>511,235.947</t>
  </si>
  <si>
    <t>445,208.000</t>
  </si>
  <si>
    <t>1,066,750.251</t>
  </si>
  <si>
    <t>1,070,609.807</t>
  </si>
  <si>
    <t>439,240.134</t>
  </si>
  <si>
    <t>1,208,196.036</t>
  </si>
  <si>
    <t>1,022,928.000</t>
  </si>
  <si>
    <t>599,721.006</t>
  </si>
  <si>
    <t>1,536,484.119</t>
  </si>
  <si>
    <t>645,275.000</t>
  </si>
  <si>
    <t>616,771.000</t>
  </si>
  <si>
    <t>1,885,015.000</t>
  </si>
  <si>
    <t>361,123.000</t>
  </si>
  <si>
    <t>16,231,940.000</t>
  </si>
  <si>
    <t>1,599,200.000</t>
  </si>
  <si>
    <t>376,360.929</t>
  </si>
  <si>
    <t>1,481,848.983</t>
  </si>
  <si>
    <t>4,991,295.084</t>
  </si>
  <si>
    <t>494,868.946</t>
  </si>
  <si>
    <t>195,160.000</t>
  </si>
  <si>
    <t>243,249.641</t>
  </si>
  <si>
    <t>472,600.002</t>
  </si>
  <si>
    <t>871,127.606</t>
  </si>
  <si>
    <t>842,700.000</t>
  </si>
  <si>
    <t>363,482.800</t>
  </si>
  <si>
    <t>1,216,130.000</t>
  </si>
  <si>
    <t>1,029,213.387</t>
  </si>
  <si>
    <t>615,000.004</t>
  </si>
  <si>
    <t>1,646,223.552</t>
  </si>
  <si>
    <t>662,408.000</t>
  </si>
  <si>
    <t>712,771.217</t>
  </si>
  <si>
    <t>2,043,909.000</t>
  </si>
  <si>
    <t>355,120.000</t>
  </si>
  <si>
    <t>12,363,875.350</t>
  </si>
  <si>
    <t>1,623,400.000</t>
  </si>
  <si>
    <t>330,950.728</t>
  </si>
  <si>
    <t>1,438,232.209</t>
  </si>
  <si>
    <t>2,829,633.487</t>
  </si>
  <si>
    <t>380,448.107</t>
  </si>
  <si>
    <t>259,661.000</t>
  </si>
  <si>
    <t>478,770.000</t>
  </si>
  <si>
    <t>550,162.140</t>
  </si>
  <si>
    <t>901,582.324</t>
  </si>
  <si>
    <t>1,120,336.000</t>
  </si>
  <si>
    <t>366,998.805</t>
  </si>
  <si>
    <t>1,489,182.000</t>
  </si>
  <si>
    <t>1,549,910.255</t>
  </si>
  <si>
    <t>1,110,000.000</t>
  </si>
  <si>
    <t>2,115,271.958</t>
  </si>
  <si>
    <t>846,315.000</t>
  </si>
  <si>
    <t>867,683.470</t>
  </si>
  <si>
    <t>2,690,187.000</t>
  </si>
  <si>
    <t>402,798.000</t>
  </si>
  <si>
    <t>15,377,315.338</t>
  </si>
  <si>
    <t>2,393,200.000</t>
  </si>
  <si>
    <t>317,455.951</t>
  </si>
  <si>
    <t>2,095,766.375</t>
  </si>
  <si>
    <t>2,628,853.570</t>
  </si>
  <si>
    <t>1,047,040.000</t>
  </si>
  <si>
    <t>547,164.000</t>
  </si>
  <si>
    <t>789,078.000</t>
  </si>
  <si>
    <t>819,201.000</t>
  </si>
  <si>
    <t>2,341,559.938</t>
  </si>
  <si>
    <t>1,973,180.279</t>
  </si>
  <si>
    <t>349,821.734</t>
  </si>
  <si>
    <t>1,894,444.000</t>
  </si>
  <si>
    <t>1,986,065.079</t>
  </si>
  <si>
    <t>1,143,501.000</t>
  </si>
  <si>
    <t>409,195.000</t>
  </si>
  <si>
    <t>1,217,487.038</t>
  </si>
  <si>
    <t>3,534,395.000</t>
  </si>
  <si>
    <t>393,883.000</t>
  </si>
  <si>
    <t>16,424,733.613</t>
  </si>
  <si>
    <t>4,071,000.000</t>
  </si>
  <si>
    <t>441,688.312</t>
  </si>
  <si>
    <t>2,591,936.955</t>
  </si>
  <si>
    <t>9,122,926.888</t>
  </si>
  <si>
    <t>1,027,956.135</t>
  </si>
  <si>
    <t>518,564.000</t>
  </si>
  <si>
    <t>826,110.000</t>
  </si>
  <si>
    <t>881,405.001</t>
  </si>
  <si>
    <t>2,515,314.058</t>
  </si>
  <si>
    <t>2,115,473.501</t>
  </si>
  <si>
    <t>802,598.056</t>
  </si>
  <si>
    <t>2,251,579.000</t>
  </si>
  <si>
    <t>2,200,956.015</t>
  </si>
  <si>
    <t>1,846,001.000</t>
  </si>
  <si>
    <t>4,002,174.709</t>
  </si>
  <si>
    <t>334,469.000</t>
  </si>
  <si>
    <t>1,211,273.811</t>
  </si>
  <si>
    <t>3,731,163.000</t>
  </si>
  <si>
    <t>818,572.000</t>
  </si>
  <si>
    <t>16,944,419.679</t>
  </si>
  <si>
    <t>426,658.200</t>
  </si>
  <si>
    <t>3,031,152.216</t>
  </si>
  <si>
    <t>1,096,389.199</t>
  </si>
  <si>
    <t>415,287.886</t>
  </si>
  <si>
    <t>896,637.336</t>
  </si>
  <si>
    <t>890,600.001</t>
  </si>
  <si>
    <t>2,541,978.721</t>
  </si>
  <si>
    <t>2,411,004.854</t>
  </si>
  <si>
    <t>810,254.408</t>
  </si>
  <si>
    <t>2,278,015.000</t>
  </si>
  <si>
    <t>2,049,192.200</t>
  </si>
  <si>
    <t>1,805,001.000</t>
  </si>
  <si>
    <t>3,983,239.000</t>
  </si>
  <si>
    <t>350,469.000</t>
  </si>
  <si>
    <t>1,294,174.168</t>
  </si>
  <si>
    <t>3,829,463.000</t>
  </si>
  <si>
    <t>850,036.649</t>
  </si>
  <si>
    <t>28,765,704.661</t>
  </si>
  <si>
    <t>4,017,000.000</t>
  </si>
  <si>
    <t>1,364,800.000</t>
  </si>
  <si>
    <t>3,232,750.312</t>
  </si>
  <si>
    <t>10,685,913,970.00</t>
  </si>
  <si>
    <t>1,079,845,089.00</t>
  </si>
  <si>
    <t>482,819,791.00</t>
  </si>
  <si>
    <t>996,185,966.00</t>
  </si>
  <si>
    <t>995,467,256.00</t>
  </si>
  <si>
    <t>2,897,587,444.00</t>
  </si>
  <si>
    <t>2,534,200,000.00</t>
  </si>
  <si>
    <t>956,522,171.00</t>
  </si>
  <si>
    <t>2,568,637,339.00</t>
  </si>
  <si>
    <t>2,480,635,482.00</t>
  </si>
  <si>
    <t>1,939,928,002.00</t>
  </si>
  <si>
    <t>4,604,908,034.00</t>
  </si>
  <si>
    <t>1,129,437,658.00</t>
  </si>
  <si>
    <t>1,199,436,091.00</t>
  </si>
  <si>
    <t>4,455,587,009.00</t>
  </si>
  <si>
    <t>1,019,906,856.00</t>
  </si>
  <si>
    <t>33,339,245,778.00</t>
  </si>
  <si>
    <t>4,204,606,846.00</t>
  </si>
  <si>
    <t>1,447,632,757.00</t>
  </si>
  <si>
    <t>3,333,771,970.00</t>
  </si>
  <si>
    <t>10,270,137,547.00</t>
  </si>
  <si>
    <t>1,101,845,089.00</t>
  </si>
  <si>
    <t>393,550,005.00</t>
  </si>
  <si>
    <t>939,280,598.00</t>
  </si>
  <si>
    <t>998,467,255.00</t>
  </si>
  <si>
    <t>3,278,749,588.00</t>
  </si>
  <si>
    <t>2,849,734,601.00</t>
  </si>
  <si>
    <t>883,968,557.00</t>
  </si>
  <si>
    <t>2,693,287,851.00</t>
  </si>
  <si>
    <t>2,250,739,782.00</t>
  </si>
  <si>
    <t>2,179,761,523.00</t>
  </si>
  <si>
    <t>4,289,395,464.00</t>
  </si>
  <si>
    <t>1,097,094,715.00</t>
  </si>
  <si>
    <t>1,194,732,225.00</t>
  </si>
  <si>
    <t>4,230,611,476.00</t>
  </si>
  <si>
    <t>1,006,627,810.00</t>
  </si>
  <si>
    <t>34,899,135,733.80</t>
  </si>
  <si>
    <t>3,980,763,925.00</t>
  </si>
  <si>
    <t>1,438,438,093.00</t>
  </si>
  <si>
    <t>3,568,792,704.00</t>
  </si>
  <si>
    <t>12,168,366,359.00</t>
  </si>
  <si>
    <t>1,250,599,001.00</t>
  </si>
  <si>
    <t>469,443,473.00</t>
  </si>
  <si>
    <t>1,091,221,476.00</t>
  </si>
  <si>
    <t>1,301,040,713.00</t>
  </si>
  <si>
    <t>3,873,749,588.00</t>
  </si>
  <si>
    <t>3,363,030,869.00</t>
  </si>
  <si>
    <t>871,865,164.00</t>
  </si>
  <si>
    <t>2,817,287,958.00</t>
  </si>
  <si>
    <t>2,673,796,135.00</t>
  </si>
  <si>
    <t>2,249,232,991.00</t>
  </si>
  <si>
    <t>5,287,802,494.00</t>
  </si>
  <si>
    <t>1,214,901,167.25</t>
  </si>
  <si>
    <t>1,241,513,930.00</t>
  </si>
  <si>
    <t>4,165,102,726.00</t>
  </si>
  <si>
    <t>1,212,915,835.00</t>
  </si>
  <si>
    <t>35,437,867,075.00</t>
  </si>
  <si>
    <t>4,010,763,925.00</t>
  </si>
  <si>
    <t>1,460,109,080.00</t>
  </si>
  <si>
    <t>3,730,646,832.00</t>
  </si>
  <si>
    <t>14.520.827.031.32</t>
  </si>
  <si>
    <t>1.442.526.000.00</t>
  </si>
  <si>
    <t>526.689.214.00</t>
  </si>
  <si>
    <t>1.102.822.362.00</t>
  </si>
  <si>
    <t>1.360.540.713.00</t>
  </si>
  <si>
    <t>3.610.963.306.00</t>
  </si>
  <si>
    <t>3.363.030.869.00</t>
  </si>
  <si>
    <t>785.686.718.00</t>
  </si>
  <si>
    <t>3.008.182.932.00</t>
  </si>
  <si>
    <t>2.707.370.414.00</t>
  </si>
  <si>
    <t>2.544.128.072.00</t>
  </si>
  <si>
    <t>5.683.267.751.36</t>
  </si>
  <si>
    <t>1.576.196.263.00</t>
  </si>
  <si>
    <t>5.068.313.416.00</t>
  </si>
  <si>
    <t>1.212.915.835.00</t>
  </si>
  <si>
    <t>46.604.814.705.28</t>
  </si>
  <si>
    <t>7.778.199.376.00</t>
  </si>
  <si>
    <t>1.567.900.000.00</t>
  </si>
  <si>
    <t>4.229.372.131.00</t>
  </si>
  <si>
    <t>46,604,814,705.28</t>
  </si>
  <si>
    <t>55,586,297,692.13</t>
  </si>
  <si>
    <t>Presupuesto Funcionamiento</t>
  </si>
  <si>
    <t>1.330.040.000.00</t>
  </si>
  <si>
    <t>581.811.499.54</t>
  </si>
  <si>
    <t>395.726.000.00</t>
  </si>
  <si>
    <t>451.245.500.00</t>
  </si>
  <si>
    <t>725.543.495.00</t>
  </si>
  <si>
    <t>790.856.101.00</t>
  </si>
  <si>
    <t>481.336.490.00</t>
  </si>
  <si>
    <t>619.912.111.91</t>
  </si>
  <si>
    <t>734.553.000.00</t>
  </si>
  <si>
    <t>500.000.000.00</t>
  </si>
  <si>
    <t>537.600.019.00</t>
  </si>
  <si>
    <t>4.302.530.000.00</t>
  </si>
  <si>
    <t>533.400.558.00</t>
  </si>
  <si>
    <t>674.622.705.00</t>
  </si>
  <si>
    <t>560.920.000.00</t>
  </si>
  <si>
    <t>656.797.285.00</t>
  </si>
  <si>
    <t>17.304.132.941.00</t>
  </si>
  <si>
    <t>2.417.284.990.00</t>
  </si>
  <si>
    <t>430.000.000.00</t>
  </si>
  <si>
    <t>662.560.000.00</t>
  </si>
  <si>
    <t>1.578.717.083.90</t>
  </si>
  <si>
    <t>637.544.735.00</t>
  </si>
  <si>
    <t>447.198.576.00</t>
  </si>
  <si>
    <t>579.000.000.00</t>
  </si>
  <si>
    <t>654.764.377.00</t>
  </si>
  <si>
    <t>894.712.231.00</t>
  </si>
  <si>
    <t>544.493.044.00</t>
  </si>
  <si>
    <t>643.355.683.00</t>
  </si>
  <si>
    <t>758.177.000.00</t>
  </si>
  <si>
    <t>471.804.777.00</t>
  </si>
  <si>
    <t>636.393.466.00</t>
  </si>
  <si>
    <t>4.319.673.200.00</t>
  </si>
  <si>
    <t>719.466.994.00</t>
  </si>
  <si>
    <t>737.084.920.00</t>
  </si>
  <si>
    <t>967.187.064.00</t>
  </si>
  <si>
    <t>826.220.055.00</t>
  </si>
  <si>
    <t>19.976.744.903.00</t>
  </si>
  <si>
    <t>2.559.843.020.00</t>
  </si>
  <si>
    <t>442.948.062.00</t>
  </si>
  <si>
    <t>726.230.069.00</t>
  </si>
  <si>
    <t>1.736.398.070.93</t>
  </si>
  <si>
    <t>635.922.290.00</t>
  </si>
  <si>
    <t>487.559.250.00</t>
  </si>
  <si>
    <t>670.585.260.00</t>
  </si>
  <si>
    <t>917.650.545.00</t>
  </si>
  <si>
    <t>653.921.662.00</t>
  </si>
  <si>
    <t>664.053.589.00</t>
  </si>
  <si>
    <t>730.733.710.00</t>
  </si>
  <si>
    <t>489.760.406.00</t>
  </si>
  <si>
    <t>711.875.836.00</t>
  </si>
  <si>
    <t>5.237.635.935.00</t>
  </si>
  <si>
    <t>607.855.473.30</t>
  </si>
  <si>
    <t>759.941.647.00</t>
  </si>
  <si>
    <t>1.243.730.153.00</t>
  </si>
  <si>
    <t>831.852.272.00</t>
  </si>
  <si>
    <t>21.671.568.156.00</t>
  </si>
  <si>
    <t>3.206.090.391.00</t>
  </si>
  <si>
    <t>544.899.000.00</t>
  </si>
  <si>
    <t>729.644.769.00</t>
  </si>
  <si>
    <t>139.614.623.00</t>
  </si>
  <si>
    <t>499.870.207.00</t>
  </si>
  <si>
    <t>684.075.000.00</t>
  </si>
  <si>
    <t>687.588.177.00</t>
  </si>
  <si>
    <t>935.705.017.00</t>
  </si>
  <si>
    <t>534.523.250.00</t>
  </si>
  <si>
    <t>738.641.849.00</t>
  </si>
  <si>
    <t>514.871.329.00</t>
  </si>
  <si>
    <t>727.005.070.00</t>
  </si>
  <si>
    <t>6.062.905.062.19</t>
  </si>
  <si>
    <t>753.644.196.72</t>
  </si>
  <si>
    <t>787.702.504.00</t>
  </si>
  <si>
    <t>1.327.500.809.00</t>
  </si>
  <si>
    <t>874.699.504.00</t>
  </si>
  <si>
    <t>24.770.296.991.00</t>
  </si>
  <si>
    <t>3.290.064.388.00</t>
  </si>
  <si>
    <t>516.446.000.00</t>
  </si>
  <si>
    <t>40.000.000.00</t>
  </si>
  <si>
    <t>25.019.375.995.00</t>
  </si>
  <si>
    <t>Presupuesto Tributos Fiscales</t>
  </si>
  <si>
    <t>Recaudo Efectivo (miles)</t>
  </si>
  <si>
    <t>10.528.457.13</t>
  </si>
  <si>
    <t>24.030.372.267.25</t>
  </si>
  <si>
    <t>8.893.206.812.66</t>
  </si>
  <si>
    <t>6.500.032.613.43</t>
  </si>
  <si>
    <t>5.773.187.669.00</t>
  </si>
  <si>
    <t>6.565.054.089.00</t>
  </si>
  <si>
    <t>9.363.212.541.00</t>
  </si>
  <si>
    <t>8.884.229.836.00</t>
  </si>
  <si>
    <t>11.745.410.270.47</t>
  </si>
  <si>
    <t>11.456.460.947.35</t>
  </si>
  <si>
    <t>7.106.846.569.00</t>
  </si>
  <si>
    <t>39.071.253.797.29</t>
  </si>
  <si>
    <t>6.376.530.425.35</t>
  </si>
  <si>
    <t>13.435.877.417.00</t>
  </si>
  <si>
    <t>8.234.061.374.09</t>
  </si>
  <si>
    <t>212.795.803.260.12</t>
  </si>
  <si>
    <t>25.014.535.787.00</t>
  </si>
  <si>
    <t>6.268.318.687.20</t>
  </si>
  <si>
    <t>12.036.814.555.37</t>
  </si>
  <si>
    <t xml:space="preserve">Educación Preescolar, Básica Y Media </t>
  </si>
  <si>
    <t xml:space="preserve">1-Preescolar </t>
  </si>
  <si>
    <t xml:space="preserve">2-Primaria </t>
  </si>
  <si>
    <t xml:space="preserve">3- Secundaria </t>
  </si>
  <si>
    <t>4- Media</t>
  </si>
  <si>
    <t>TOTAL GENERAL EST</t>
  </si>
  <si>
    <t>TOTAL GENERAL INST CENTRALES</t>
  </si>
  <si>
    <t>N° INSTITUCIONES(SEDES)</t>
  </si>
  <si>
    <t xml:space="preserve">TOTAL ESTUDIANTES </t>
  </si>
  <si>
    <t>N° INSTITUCIONES(SEDES)2</t>
  </si>
  <si>
    <t>TOTAL ESTUDIANTES 3</t>
  </si>
  <si>
    <t>N° INSTITUCIONES(SEDES)4</t>
  </si>
  <si>
    <t>TOTAL ESTUDIANTES 5</t>
  </si>
  <si>
    <t xml:space="preserve">N° INSTITUCIONES </t>
  </si>
  <si>
    <t>TOTAL ESTUDIANTES 6</t>
  </si>
  <si>
    <t>Educación superior</t>
  </si>
  <si>
    <t xml:space="preserve">Grupos de edad </t>
  </si>
  <si>
    <t>Total2</t>
  </si>
  <si>
    <t>Hombres 3</t>
  </si>
  <si>
    <t>Mujeres4</t>
  </si>
  <si>
    <t>Total5</t>
  </si>
  <si>
    <t>Hombres 6</t>
  </si>
  <si>
    <t>Mujeres7</t>
  </si>
  <si>
    <t>Total8</t>
  </si>
  <si>
    <t>Hombres 9</t>
  </si>
  <si>
    <t>Mujeres10</t>
  </si>
  <si>
    <t>Total11</t>
  </si>
  <si>
    <t>Hombres 12</t>
  </si>
  <si>
    <t>Mujeres13</t>
  </si>
  <si>
    <t>Total14</t>
  </si>
  <si>
    <t>Hombres 15</t>
  </si>
  <si>
    <t>Mujeres16</t>
  </si>
  <si>
    <t>Total17</t>
  </si>
  <si>
    <t>Hombres 18</t>
  </si>
  <si>
    <t>Mujeres19</t>
  </si>
  <si>
    <t>Total20</t>
  </si>
  <si>
    <t>Hombres 21</t>
  </si>
  <si>
    <t>Mujeres22</t>
  </si>
  <si>
    <t>Total23</t>
  </si>
  <si>
    <t>Hombres 24</t>
  </si>
  <si>
    <t>Mujeres25</t>
  </si>
  <si>
    <t>Total26</t>
  </si>
  <si>
    <t>Hombres 27</t>
  </si>
  <si>
    <t>Mujeres28</t>
  </si>
  <si>
    <t>Total29</t>
  </si>
  <si>
    <t>Hombres 30</t>
  </si>
  <si>
    <t>Mujeres31</t>
  </si>
  <si>
    <t>Total32</t>
  </si>
  <si>
    <t>Hombres 33</t>
  </si>
  <si>
    <t>Mujeres34</t>
  </si>
  <si>
    <t>0-4</t>
  </si>
  <si>
    <t>5-9</t>
  </si>
  <si>
    <t>10-14</t>
  </si>
  <si>
    <t>15-19</t>
  </si>
  <si>
    <t>20-24</t>
  </si>
  <si>
    <t>25-29</t>
  </si>
  <si>
    <t>30-34</t>
  </si>
  <si>
    <t>35-39</t>
  </si>
  <si>
    <t>40-44</t>
  </si>
  <si>
    <t>45-49</t>
  </si>
  <si>
    <t>50-54</t>
  </si>
  <si>
    <t>55-59</t>
  </si>
  <si>
    <t>60-64</t>
  </si>
  <si>
    <t>65-69</t>
  </si>
  <si>
    <t>70-74</t>
  </si>
  <si>
    <t>75-79</t>
  </si>
  <si>
    <t>80 Y MÁS</t>
  </si>
  <si>
    <t>BOYACÁ</t>
  </si>
  <si>
    <t>Grupos de edad</t>
  </si>
  <si>
    <t>Hombres3</t>
  </si>
  <si>
    <t>Hombres6</t>
  </si>
  <si>
    <t>Hombres9</t>
  </si>
  <si>
    <t>Hombres12</t>
  </si>
  <si>
    <t>Hombres15</t>
  </si>
  <si>
    <t>Hombres18</t>
  </si>
  <si>
    <t>Hombres21</t>
  </si>
  <si>
    <t>Hombres24</t>
  </si>
  <si>
    <t>Hombres27</t>
  </si>
  <si>
    <t>Hombres30</t>
  </si>
  <si>
    <t>Hombres33</t>
  </si>
  <si>
    <t>PET</t>
  </si>
  <si>
    <t>PEI</t>
  </si>
  <si>
    <t>PEA</t>
  </si>
  <si>
    <t>O</t>
  </si>
  <si>
    <t>D</t>
  </si>
  <si>
    <t>RESULTADOS DANE</t>
  </si>
  <si>
    <t>Hombres</t>
  </si>
  <si>
    <t>Mujeres</t>
  </si>
  <si>
    <t>TGP</t>
  </si>
  <si>
    <t>TO</t>
  </si>
  <si>
    <t>TD</t>
  </si>
  <si>
    <t>Metodología: aproximación de la PET por edad (mayores de 12 años); PEA=PET*TGP; O=PET*O;D=PEA-O</t>
  </si>
  <si>
    <t xml:space="preserve">Población en edad de trabajar </t>
  </si>
  <si>
    <t xml:space="preserve">Población económicamente inactiva </t>
  </si>
  <si>
    <t xml:space="preserve">Población economicamente activa </t>
  </si>
  <si>
    <t xml:space="preserve">Ocupados </t>
  </si>
  <si>
    <t xml:space="preserve">Desocupados </t>
  </si>
  <si>
    <t xml:space="preserve">Tasa global de participación </t>
  </si>
  <si>
    <t xml:space="preserve">Tasa de ocupación </t>
  </si>
  <si>
    <t>Tasa de desempleo</t>
  </si>
  <si>
    <t>Grupos De Edad</t>
  </si>
  <si>
    <t>Año</t>
  </si>
  <si>
    <t xml:space="preserve">Indicador </t>
  </si>
  <si>
    <t>Se observa que a partir del 2011 la fuerza laboral, compuesta por la población en edad de trabajar - PET, sigue siendo cercana a los 180.000 personas,</t>
  </si>
  <si>
    <t>incluso con disminución lenta en los últimos años, lo que podría traer escasez de mano de obra a medida que crezca la economía.</t>
  </si>
  <si>
    <t>No obstante lo anterior, la población en económicamente activa no ha seguido la misma tendencia y tiene un comportamiento decreciente desde el 2015,</t>
  </si>
  <si>
    <t>lo que indicaría que no hay las suficientes fuentes de trabajo y la población queda inactiva.</t>
  </si>
  <si>
    <t xml:space="preserve">La población ocupada sique una tendencia similar a la población en edad de trabajar, mostrando restricciones en la oferta de trabajo, aspecto que se ve también reflejado </t>
  </si>
  <si>
    <t xml:space="preserve">en el aumento de la población desempleada. </t>
  </si>
  <si>
    <t>Indicador</t>
  </si>
  <si>
    <t xml:space="preserve">Si se miran los indicadores del mercado laboral, la tasa global de participación (PEA/PET) </t>
  </si>
  <si>
    <t>se ha mantenido entre el 55% y 63%, lo que indica que más de la tercera parte de la población</t>
  </si>
  <si>
    <t>se ha clasificado como inactiva (estudiantes, amas de casa, discapacitados, rentistas, que no quieren trabajar, u otros)</t>
  </si>
  <si>
    <t>sin embargo, este indicador no es muy diferente del naciona, pero con una tendencia decreciente desde el 2015</t>
  </si>
  <si>
    <t xml:space="preserve">significando pérdida de fuentes de empleo que retengan la fuerza laboral. </t>
  </si>
  <si>
    <t>La tasa de desempleo (D/PEA) ha venido repuntando desde el año 2015, situación que debería preocupar a los</t>
  </si>
  <si>
    <t>gobiernos locales por las implicaciones que tienen sobre el crecimiento y desarrollo de la región</t>
  </si>
  <si>
    <t xml:space="preserve">Grupos de Edad </t>
  </si>
  <si>
    <t xml:space="preserve">HOMBRES </t>
  </si>
  <si>
    <t xml:space="preserve">Mujeres </t>
  </si>
  <si>
    <t>% H</t>
  </si>
  <si>
    <t>% M</t>
  </si>
  <si>
    <t>Promedio Porcentual</t>
  </si>
  <si>
    <t xml:space="preserve">La población se distribuye en un 49% para los hombres y un 51% para las mujeres. </t>
  </si>
  <si>
    <t>La población aun conserva la forma de pirámide, lo que significa que existe un buen</t>
  </si>
  <si>
    <t xml:space="preserve">relevo generacional para la fuerza laboral. </t>
  </si>
  <si>
    <t xml:space="preserve">La población clasificada como niños (menor a 14 años) comprende el 24% (12% </t>
  </si>
  <si>
    <t>para cada género. La población joven (15-24 años) agrupa al 16% (8%</t>
  </si>
  <si>
    <t>para cada género. La población de adultos (25-59 años) registra el 43% y</t>
  </si>
  <si>
    <t>corresponde a la mayor proporición de fuerza laboral (21% hombres y 22% mujeres</t>
  </si>
  <si>
    <t>Finalmente, la población mayor (60 años o más) agrupa al 17% restante (8% hombres</t>
  </si>
  <si>
    <t xml:space="preserve">y 9% mujeres. </t>
  </si>
  <si>
    <t>Municipios</t>
  </si>
  <si>
    <t>Centros De Salud</t>
  </si>
  <si>
    <t>E.S.E Salud Aquitania</t>
  </si>
  <si>
    <t>Beteitiva</t>
  </si>
  <si>
    <t>Centro de salud Beteitiva</t>
  </si>
  <si>
    <t>Busbanza</t>
  </si>
  <si>
    <t>Centro de salud Busbanza</t>
  </si>
  <si>
    <t>Puesto de salud Corrales</t>
  </si>
  <si>
    <t>Cuitiva</t>
  </si>
  <si>
    <t>E.S.E Lago Salud Cuitiva</t>
  </si>
  <si>
    <t>E.S.E Centro de salud Firavitoba</t>
  </si>
  <si>
    <t>Gameza</t>
  </si>
  <si>
    <t>E.S.E Gameza municipio saludable</t>
  </si>
  <si>
    <t>E.S.E Centro de salud Luis Patiño Camargo</t>
  </si>
  <si>
    <t>E.S.E Centro de salud Labranzagrande</t>
  </si>
  <si>
    <t>E.S.E Centro de salud  San Geronimo Mongua</t>
  </si>
  <si>
    <t>Mongui</t>
  </si>
  <si>
    <t>E.S.E Hospital las mercedes</t>
  </si>
  <si>
    <t>E.S.E Salud Nobsa</t>
  </si>
  <si>
    <t>E.S.E  Salud Pajarito</t>
  </si>
  <si>
    <t>E.S.E Centro de salud Paya</t>
  </si>
  <si>
    <t>E.S.E Salud Pesca</t>
  </si>
  <si>
    <t>Puesto de salud Tibasosa Ines Ochoa Perez</t>
  </si>
  <si>
    <t>Topaga</t>
  </si>
  <si>
    <t>E.S.E San Judas Tadeo</t>
  </si>
  <si>
    <t>E.S.E Salud Tota</t>
  </si>
  <si>
    <t xml:space="preserve">Afiliados Al Sistema De Salud Por Sexo </t>
  </si>
  <si>
    <t>Municipio</t>
  </si>
  <si>
    <t xml:space="preserve">Año </t>
  </si>
  <si>
    <t xml:space="preserve">Hombres </t>
  </si>
  <si>
    <t xml:space="preserve">Afiliados Al Sistema De Salud Por Regimen </t>
  </si>
  <si>
    <t>Regimen Contributivo</t>
  </si>
  <si>
    <t>Regimen Subsidiado</t>
  </si>
  <si>
    <t>Total Regimen Contributivo</t>
  </si>
  <si>
    <t>Total Regimen Subsidiado</t>
  </si>
  <si>
    <t xml:space="preserve">Número De Potenciales Sufragantes </t>
  </si>
  <si>
    <t xml:space="preserve">Total </t>
  </si>
  <si>
    <t>Mesas</t>
  </si>
  <si>
    <t xml:space="preserve"> Nota: El registro que presenta el DANE en nacimientos para 2021 corresponde al número de nacimientos del primer semestre, no a la totalidad del año en todos los municipios del departamento de Boyacá.</t>
  </si>
  <si>
    <r>
      <rPr>
        <b/>
        <sz val="10"/>
        <rFont val="Arial"/>
        <family val="2"/>
      </rPr>
      <t>NOTA:</t>
    </r>
    <r>
      <rPr>
        <sz val="10"/>
        <rFont val="Arial"/>
        <family val="2"/>
      </rPr>
      <t>Para el análisis del presente estudio el único municipio que se encuentra con información actualizada para el periodo 2021 es Sogamoso, por tal motivo los datos de los municipios se manejaron a corte de diciembre de 2020.</t>
    </r>
  </si>
  <si>
    <t>NOTA:Para el análisis del presente estudio el único municipio que se encuentra con información actualizada para el periodo 2021 es Sogamoso, por tal motivo los datos de los municipios se manejaron a corte de diciembre de 2020.</t>
  </si>
  <si>
    <r>
      <rPr>
        <b/>
        <sz val="10"/>
        <color rgb="FF000000"/>
        <rFont val="Arial"/>
        <family val="2"/>
      </rPr>
      <t>NOTA</t>
    </r>
    <r>
      <rPr>
        <sz val="10"/>
        <color rgb="FF000000"/>
        <rFont val="Arial"/>
        <family val="2"/>
      </rPr>
      <t>:Para el análisis del presente estudio el único municipio que se encuentra con información actualizada para el periodo 2021 es Sogamoso, por tal motivo los datos de los municipios se manejaron a corte de diciembre de 2020.</t>
    </r>
  </si>
  <si>
    <r>
      <rPr>
        <b/>
        <sz val="10"/>
        <color rgb="FF000000"/>
        <rFont val="Arial"/>
        <family val="2"/>
      </rPr>
      <t>NOTA:</t>
    </r>
    <r>
      <rPr>
        <sz val="10"/>
        <color rgb="FF000000"/>
        <rFont val="Arial"/>
        <family val="2"/>
      </rPr>
      <t>Para el análisis del presente estudio el único municipio que se encuentra con información actualizada para el periodo 2021 es Sogamoso, por tal motivo los datos de los municipios se manejaron a corte de diciembre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</si>
</sst>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0;0"/>
  </numFmts>
  <fonts count="50"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0"/>
      <color rgb="FF000000"/>
      <name val="Arial"/>
      <family val="2"/>
    </font>
    <font>
      <sz val="11"/>
      <color rgb="FF000000"/>
      <name val="Calibri"/>
      <family val="2"/>
    </font>
    <font>
      <sz val="11"/>
      <color theme="1"/>
      <name val="Calibri"/>
      <family val="2"/>
    </font>
    <font>
      <sz val="10"/>
      <color theme="1"/>
      <name val="Arial"/>
      <family val="2"/>
    </font>
    <font>
      <sz val="9"/>
      <color theme="1"/>
      <name val="Arial"/>
      <family val="2"/>
    </font>
    <font>
      <b/>
      <sz val="10"/>
      <color theme="0"/>
      <name val="Arial"/>
      <family val="2"/>
    </font>
    <font>
      <b/>
      <sz val="14"/>
      <color theme="0"/>
      <name val="Arial"/>
      <family val="2"/>
    </font>
    <font>
      <b/>
      <sz val="11"/>
      <color theme="0"/>
      <name val="Calibri"/>
      <family val="2"/>
    </font>
    <font>
      <sz val="11"/>
      <color theme="0"/>
      <name val="Arial"/>
      <family val="2"/>
      <scheme val="minor"/>
    </font>
    <font>
      <sz val="12"/>
      <color rgb="FF000000"/>
      <name val="Times New Roman"/>
      <family val="1"/>
    </font>
    <font>
      <sz val="10"/>
      <color rgb="FF000000"/>
      <name val="Arial"/>
      <family val="2"/>
    </font>
    <font>
      <sz val="10"/>
      <color theme="1"/>
      <name val="Segoe UI"/>
      <family val="2"/>
    </font>
    <font>
      <sz val="11"/>
      <color rgb="FF000000"/>
      <name val="Segoe UI"/>
      <family val="2"/>
    </font>
    <font>
      <sz val="11"/>
      <color rgb="FF000000"/>
      <name val="Calibri"/>
      <family val="2"/>
    </font>
    <font>
      <sz val="11"/>
      <color theme="1"/>
      <name val="Calibri"/>
      <family val="2"/>
    </font>
    <font>
      <b/>
      <sz val="11"/>
      <color theme="0"/>
      <name val="Arial"/>
      <family val="2"/>
      <scheme val="minor"/>
    </font>
    <font>
      <sz val="11"/>
      <color rgb="FFFF0000"/>
      <name val="Arial"/>
      <family val="2"/>
      <scheme val="minor"/>
    </font>
    <font>
      <b/>
      <sz val="11"/>
      <color theme="1"/>
      <name val="Arial"/>
      <family val="2"/>
      <scheme val="minor"/>
    </font>
    <font>
      <b/>
      <sz val="12"/>
      <color theme="0"/>
      <name val="Arial"/>
      <family val="2"/>
    </font>
    <font>
      <sz val="10"/>
      <color theme="0"/>
      <name val="Arial"/>
      <family val="2"/>
    </font>
    <font>
      <sz val="14"/>
      <color theme="0"/>
      <name val="Arial"/>
      <family val="2"/>
    </font>
    <font>
      <sz val="11"/>
      <name val="Calibri"/>
      <family val="2"/>
    </font>
    <font>
      <sz val="12"/>
      <color rgb="FF000000"/>
      <name val="Arial"/>
      <family val="2"/>
    </font>
    <font>
      <sz val="10"/>
      <name val="Arial"/>
      <family val="2"/>
    </font>
    <font>
      <sz val="8.8000000000000007"/>
      <color rgb="FF000000"/>
      <name val="Arial"/>
      <family val="2"/>
    </font>
    <font>
      <sz val="12"/>
      <color rgb="FF212529"/>
      <name val="Arial"/>
      <family val="2"/>
    </font>
    <font>
      <sz val="11"/>
      <color rgb="FF000000"/>
      <name val="Arial"/>
      <family val="2"/>
    </font>
    <font>
      <sz val="11"/>
      <color theme="1"/>
      <name val="Arial"/>
      <family val="2"/>
    </font>
    <font>
      <b/>
      <sz val="12"/>
      <color theme="0"/>
      <name val="Arial"/>
      <family val="2"/>
      <scheme val="minor"/>
    </font>
    <font>
      <u/>
      <sz val="10"/>
      <color indexed="12"/>
      <name val="Arial"/>
      <family val="2"/>
    </font>
    <font>
      <b/>
      <u/>
      <sz val="10"/>
      <color indexed="12"/>
      <name val="Arial"/>
      <family val="2"/>
    </font>
    <font>
      <sz val="9"/>
      <name val="Arial"/>
      <family val="2"/>
    </font>
    <font>
      <b/>
      <sz val="9"/>
      <name val="Arial"/>
      <family val="2"/>
    </font>
    <font>
      <sz val="11"/>
      <name val="Arial"/>
      <family val="2"/>
      <scheme val="minor"/>
    </font>
    <font>
      <sz val="9"/>
      <color rgb="FFFF0000"/>
      <name val="Arial"/>
      <family val="2"/>
    </font>
    <font>
      <b/>
      <sz val="12"/>
      <color theme="0"/>
      <name val="Times New Roman"/>
      <family val="1"/>
    </font>
    <font>
      <sz val="12"/>
      <color theme="1"/>
      <name val="Times New Roman"/>
      <family val="1"/>
    </font>
    <font>
      <sz val="12"/>
      <name val="Times New Roman"/>
      <family val="1"/>
    </font>
    <font>
      <b/>
      <sz val="11"/>
      <color theme="1"/>
      <name val="Times New Roman"/>
      <family val="1"/>
    </font>
    <font>
      <sz val="11"/>
      <color theme="1"/>
      <name val="Times New Roman"/>
      <family val="1"/>
    </font>
    <font>
      <b/>
      <sz val="12"/>
      <color rgb="FFFFFFFF"/>
      <name val="Times New Roman"/>
      <family val="1"/>
    </font>
    <font>
      <sz val="9"/>
      <color rgb="FF000000"/>
      <name val="Arial"/>
      <family val="2"/>
      <scheme val="major"/>
    </font>
    <font>
      <sz val="11"/>
      <color rgb="FFFF0000"/>
      <name val="Calibri"/>
      <family val="2"/>
    </font>
    <font>
      <sz val="10"/>
      <color rgb="FFFF0000"/>
      <name val="Arial"/>
      <family val="2"/>
    </font>
    <font>
      <b/>
      <sz val="10"/>
      <name val="Arial"/>
      <family val="2"/>
    </font>
    <font>
      <b/>
      <sz val="10"/>
      <color rgb="FF000000"/>
      <name val="Arial"/>
      <family val="2"/>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5"/>
        <bgColor theme="5"/>
      </patternFill>
    </fill>
    <fill>
      <patternFill patternType="solid">
        <fgColor theme="0" tint="-0.14999847407452621"/>
        <bgColor theme="0" tint="-0.14999847407452621"/>
      </patternFill>
    </fill>
    <fill>
      <patternFill patternType="solid">
        <fgColor rgb="FFD62420"/>
        <bgColor indexed="64"/>
      </patternFill>
    </fill>
    <fill>
      <patternFill patternType="solid">
        <fgColor rgb="FFFFFFFF"/>
        <bgColor indexed="64"/>
      </patternFill>
    </fill>
    <fill>
      <patternFill patternType="solid">
        <fgColor theme="5"/>
        <bgColor indexed="64"/>
      </patternFill>
    </fill>
    <fill>
      <patternFill patternType="solid">
        <fgColor theme="0"/>
        <bgColor rgb="FFFFFFFF"/>
      </patternFill>
    </fill>
    <fill>
      <patternFill patternType="solid">
        <fgColor rgb="FFFBF8E9"/>
        <bgColor rgb="FFFBF8E9"/>
      </patternFill>
    </fill>
    <fill>
      <patternFill patternType="solid">
        <fgColor theme="0" tint="-0.14999847407452621"/>
        <bgColor indexed="64"/>
      </patternFill>
    </fill>
    <fill>
      <patternFill patternType="solid">
        <fgColor theme="2"/>
        <bgColor indexed="64"/>
      </patternFill>
    </fill>
    <fill>
      <patternFill patternType="solid">
        <fgColor rgb="FFD62420"/>
        <bgColor theme="5"/>
      </patternFill>
    </fill>
    <fill>
      <patternFill patternType="solid">
        <fgColor rgb="FFFF3F3F"/>
        <bgColor indexed="64"/>
      </patternFill>
    </fill>
    <fill>
      <patternFill patternType="solid">
        <fgColor theme="2" tint="-9.9978637043366805E-2"/>
        <bgColor indexed="64"/>
      </patternFill>
    </fill>
    <fill>
      <patternFill patternType="solid">
        <fgColor theme="4"/>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D9D9D9"/>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theme="1"/>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
    <xf numFmtId="0" fontId="0" fillId="0" borderId="0"/>
    <xf numFmtId="41" fontId="4" fillId="0" borderId="0" applyFont="0" applyFill="0" applyBorder="0" applyAlignment="0" applyProtection="0"/>
    <xf numFmtId="9" fontId="14" fillId="0" borderId="0" applyFont="0" applyFill="0" applyBorder="0" applyAlignment="0" applyProtection="0"/>
    <xf numFmtId="0" fontId="3" fillId="0" borderId="0"/>
    <xf numFmtId="0" fontId="4" fillId="0" borderId="0"/>
    <xf numFmtId="41" fontId="4" fillId="0" borderId="0" applyFont="0" applyFill="0" applyBorder="0" applyAlignment="0" applyProtection="0"/>
    <xf numFmtId="0" fontId="2" fillId="0" borderId="0"/>
    <xf numFmtId="41" fontId="2" fillId="0" borderId="0" applyFont="0" applyFill="0" applyBorder="0" applyAlignment="0" applyProtection="0"/>
    <xf numFmtId="0" fontId="33" fillId="0" borderId="0" applyNumberFormat="0" applyFill="0" applyBorder="0" applyAlignment="0" applyProtection="0">
      <alignment vertical="top"/>
      <protection locked="0"/>
    </xf>
    <xf numFmtId="0" fontId="27" fillId="0" borderId="0"/>
    <xf numFmtId="0" fontId="35" fillId="0" borderId="0"/>
    <xf numFmtId="9" fontId="2"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4" fillId="0" borderId="0" applyFont="0" applyFill="0" applyBorder="0" applyAlignment="0" applyProtection="0"/>
  </cellStyleXfs>
  <cellXfs count="405">
    <xf numFmtId="0" fontId="0" fillId="0" borderId="0" xfId="0" applyFont="1" applyAlignment="1"/>
    <xf numFmtId="0" fontId="6" fillId="0" borderId="1" xfId="0" applyFont="1" applyBorder="1" applyAlignment="1">
      <alignment horizontal="center"/>
    </xf>
    <xf numFmtId="3" fontId="6" fillId="0" borderId="1" xfId="0" applyNumberFormat="1" applyFont="1" applyBorder="1" applyAlignment="1">
      <alignment horizontal="center"/>
    </xf>
    <xf numFmtId="0" fontId="7" fillId="0" borderId="1" xfId="0" applyFont="1" applyBorder="1" applyAlignment="1">
      <alignment horizontal="center"/>
    </xf>
    <xf numFmtId="0" fontId="0" fillId="3" borderId="0" xfId="0" applyFont="1" applyFill="1" applyAlignment="1"/>
    <xf numFmtId="0" fontId="6" fillId="5" borderId="1" xfId="0" applyFont="1" applyFill="1" applyBorder="1" applyAlignment="1">
      <alignment horizontal="center"/>
    </xf>
    <xf numFmtId="3" fontId="6" fillId="5" borderId="1" xfId="0" applyNumberFormat="1" applyFont="1" applyFill="1" applyBorder="1" applyAlignment="1">
      <alignment horizontal="center"/>
    </xf>
    <xf numFmtId="0" fontId="7" fillId="5" borderId="1" xfId="0" applyFont="1" applyFill="1" applyBorder="1" applyAlignment="1">
      <alignment horizontal="center"/>
    </xf>
    <xf numFmtId="0" fontId="11" fillId="4" borderId="1" xfId="0" applyFont="1" applyFill="1" applyBorder="1" applyAlignment="1">
      <alignment horizontal="center"/>
    </xf>
    <xf numFmtId="41" fontId="7" fillId="0" borderId="1" xfId="1" applyFont="1" applyBorder="1" applyAlignment="1">
      <alignment horizontal="center"/>
    </xf>
    <xf numFmtId="41" fontId="7" fillId="5" borderId="1" xfId="1" applyFont="1" applyFill="1" applyBorder="1" applyAlignment="1">
      <alignment horizontal="center"/>
    </xf>
    <xf numFmtId="41" fontId="6" fillId="0" borderId="1" xfId="1" applyFont="1" applyBorder="1" applyAlignment="1">
      <alignment horizontal="center"/>
    </xf>
    <xf numFmtId="41" fontId="6" fillId="5" borderId="1" xfId="1" applyFont="1" applyFill="1" applyBorder="1" applyAlignment="1">
      <alignment horizontal="center"/>
    </xf>
    <xf numFmtId="0" fontId="13" fillId="3" borderId="13" xfId="0" applyFont="1" applyFill="1" applyBorder="1" applyAlignment="1">
      <alignment horizontal="center"/>
    </xf>
    <xf numFmtId="0" fontId="0" fillId="3" borderId="13" xfId="0" applyFont="1" applyFill="1" applyBorder="1" applyAlignment="1"/>
    <xf numFmtId="164" fontId="0" fillId="3" borderId="0" xfId="2" applyNumberFormat="1" applyFont="1" applyFill="1" applyAlignment="1"/>
    <xf numFmtId="41" fontId="0" fillId="3" borderId="13" xfId="1" applyFont="1" applyFill="1" applyBorder="1" applyAlignment="1"/>
    <xf numFmtId="0" fontId="4" fillId="0" borderId="0" xfId="4"/>
    <xf numFmtId="0" fontId="4" fillId="3" borderId="0" xfId="4" applyFill="1"/>
    <xf numFmtId="0" fontId="9" fillId="6" borderId="4" xfId="4" applyFont="1" applyFill="1" applyBorder="1" applyAlignment="1">
      <alignment horizontal="center"/>
    </xf>
    <xf numFmtId="0" fontId="9" fillId="6" borderId="5" xfId="4" applyFont="1" applyFill="1" applyBorder="1" applyAlignment="1">
      <alignment horizontal="center"/>
    </xf>
    <xf numFmtId="0" fontId="11" fillId="6" borderId="5" xfId="4" applyFont="1" applyFill="1" applyBorder="1" applyAlignment="1">
      <alignment horizontal="center"/>
    </xf>
    <xf numFmtId="0" fontId="11" fillId="6" borderId="6" xfId="4" applyFont="1" applyFill="1" applyBorder="1" applyAlignment="1">
      <alignment horizontal="center"/>
    </xf>
    <xf numFmtId="0" fontId="4" fillId="2" borderId="3" xfId="4" applyFill="1" applyBorder="1" applyAlignment="1">
      <alignment horizontal="center"/>
    </xf>
    <xf numFmtId="0" fontId="4" fillId="2" borderId="1" xfId="4" applyFill="1" applyBorder="1" applyAlignment="1">
      <alignment horizontal="center"/>
    </xf>
    <xf numFmtId="0" fontId="4" fillId="2" borderId="2" xfId="4" applyFill="1" applyBorder="1" applyAlignment="1">
      <alignment horizontal="center"/>
    </xf>
    <xf numFmtId="3" fontId="15" fillId="3" borderId="0" xfId="3" applyNumberFormat="1" applyFont="1" applyFill="1" applyAlignment="1">
      <alignment horizontal="center" vertical="center"/>
    </xf>
    <xf numFmtId="0" fontId="4" fillId="2" borderId="7" xfId="4" applyFill="1" applyBorder="1" applyAlignment="1">
      <alignment horizontal="center"/>
    </xf>
    <xf numFmtId="0" fontId="4" fillId="2" borderId="8" xfId="4" applyFill="1" applyBorder="1" applyAlignment="1">
      <alignment horizontal="center"/>
    </xf>
    <xf numFmtId="0" fontId="4" fillId="2" borderId="9" xfId="4" applyFill="1" applyBorder="1" applyAlignment="1">
      <alignment horizontal="center"/>
    </xf>
    <xf numFmtId="0" fontId="12" fillId="3" borderId="0" xfId="4" applyFont="1" applyFill="1"/>
    <xf numFmtId="0" fontId="4" fillId="3" borderId="0" xfId="4" applyFill="1" applyAlignment="1">
      <alignment horizontal="center"/>
    </xf>
    <xf numFmtId="0" fontId="11" fillId="6" borderId="4" xfId="4" applyFont="1" applyFill="1" applyBorder="1" applyAlignment="1">
      <alignment horizontal="center"/>
    </xf>
    <xf numFmtId="0" fontId="5" fillId="0" borderId="3"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3" fontId="6" fillId="0" borderId="1" xfId="4" applyNumberFormat="1" applyFont="1" applyBorder="1" applyAlignment="1">
      <alignment horizontal="center"/>
    </xf>
    <xf numFmtId="3" fontId="6" fillId="0" borderId="2" xfId="4" applyNumberFormat="1" applyFont="1" applyBorder="1" applyAlignment="1">
      <alignment horizontal="center"/>
    </xf>
    <xf numFmtId="0" fontId="5" fillId="0" borderId="1" xfId="4" applyFont="1" applyBorder="1" applyAlignment="1">
      <alignment horizontal="center"/>
    </xf>
    <xf numFmtId="0" fontId="5" fillId="0" borderId="2" xfId="4" applyFont="1" applyBorder="1" applyAlignment="1">
      <alignment horizontal="center"/>
    </xf>
    <xf numFmtId="3" fontId="5" fillId="0" borderId="1" xfId="4" applyNumberFormat="1" applyFont="1" applyBorder="1" applyAlignment="1">
      <alignment horizontal="center"/>
    </xf>
    <xf numFmtId="3" fontId="5" fillId="0" borderId="2" xfId="4" applyNumberFormat="1" applyFont="1" applyBorder="1" applyAlignment="1">
      <alignment horizontal="center"/>
    </xf>
    <xf numFmtId="0" fontId="5" fillId="0" borderId="7" xfId="4" applyFont="1" applyBorder="1" applyAlignment="1">
      <alignment horizontal="center"/>
    </xf>
    <xf numFmtId="0" fontId="6" fillId="0" borderId="8" xfId="4" applyFont="1" applyBorder="1" applyAlignment="1">
      <alignment horizontal="center"/>
    </xf>
    <xf numFmtId="0" fontId="5" fillId="0" borderId="8" xfId="4" applyFont="1" applyBorder="1" applyAlignment="1">
      <alignment horizontal="center"/>
    </xf>
    <xf numFmtId="0" fontId="5" fillId="0" borderId="9" xfId="4" applyFont="1" applyBorder="1" applyAlignment="1">
      <alignment horizontal="center"/>
    </xf>
    <xf numFmtId="0" fontId="5" fillId="3" borderId="7" xfId="4" applyFont="1" applyFill="1" applyBorder="1" applyAlignment="1">
      <alignment horizontal="center"/>
    </xf>
    <xf numFmtId="0" fontId="6" fillId="3" borderId="8" xfId="4" applyFont="1" applyFill="1" applyBorder="1" applyAlignment="1">
      <alignment horizontal="center"/>
    </xf>
    <xf numFmtId="0" fontId="5" fillId="3" borderId="8" xfId="4" applyFont="1" applyFill="1" applyBorder="1" applyAlignment="1">
      <alignment horizontal="center"/>
    </xf>
    <xf numFmtId="0" fontId="5" fillId="3" borderId="9" xfId="4" applyFont="1" applyFill="1" applyBorder="1" applyAlignment="1">
      <alignment horizontal="center"/>
    </xf>
    <xf numFmtId="0" fontId="6" fillId="3" borderId="9" xfId="4" applyFont="1" applyFill="1" applyBorder="1" applyAlignment="1">
      <alignment horizontal="center"/>
    </xf>
    <xf numFmtId="3" fontId="16" fillId="7" borderId="13" xfId="3" applyNumberFormat="1" applyFont="1" applyFill="1" applyBorder="1" applyAlignment="1">
      <alignment horizontal="center" vertical="center" wrapText="1"/>
    </xf>
    <xf numFmtId="0" fontId="5" fillId="3" borderId="14" xfId="4" applyFont="1" applyFill="1" applyBorder="1" applyAlignment="1">
      <alignment horizontal="center"/>
    </xf>
    <xf numFmtId="0" fontId="5" fillId="3" borderId="15" xfId="4" applyFont="1" applyFill="1" applyBorder="1" applyAlignment="1">
      <alignment horizontal="center"/>
    </xf>
    <xf numFmtId="0" fontId="17" fillId="3" borderId="7" xfId="4" applyFont="1" applyFill="1" applyBorder="1" applyAlignment="1">
      <alignment horizontal="center"/>
    </xf>
    <xf numFmtId="0" fontId="18" fillId="3" borderId="8" xfId="4" applyFont="1" applyFill="1" applyBorder="1" applyAlignment="1">
      <alignment horizontal="center"/>
    </xf>
    <xf numFmtId="0" fontId="17" fillId="3" borderId="8" xfId="4" applyFont="1" applyFill="1" applyBorder="1" applyAlignment="1">
      <alignment horizontal="center"/>
    </xf>
    <xf numFmtId="0" fontId="17" fillId="3" borderId="9" xfId="4" applyNumberFormat="1" applyFont="1" applyFill="1" applyBorder="1" applyAlignment="1">
      <alignment horizontal="center"/>
    </xf>
    <xf numFmtId="0" fontId="7" fillId="3" borderId="0" xfId="4" applyFont="1" applyFill="1" applyAlignment="1">
      <alignment wrapText="1"/>
    </xf>
    <xf numFmtId="0" fontId="9" fillId="6" borderId="6" xfId="4" applyFont="1" applyFill="1" applyBorder="1" applyAlignment="1">
      <alignment horizontal="center"/>
    </xf>
    <xf numFmtId="0" fontId="7" fillId="0" borderId="3" xfId="4" applyFont="1" applyBorder="1" applyAlignment="1">
      <alignment horizontal="center"/>
    </xf>
    <xf numFmtId="0" fontId="7" fillId="0" borderId="1" xfId="4" applyFont="1" applyBorder="1" applyAlignment="1">
      <alignment horizontal="center"/>
    </xf>
    <xf numFmtId="0" fontId="7" fillId="0" borderId="2" xfId="4" applyFont="1" applyBorder="1" applyAlignment="1">
      <alignment horizontal="center"/>
    </xf>
    <xf numFmtId="0" fontId="7" fillId="0" borderId="7" xfId="4" applyFont="1" applyBorder="1" applyAlignment="1">
      <alignment horizontal="center"/>
    </xf>
    <xf numFmtId="0" fontId="7" fillId="0" borderId="8" xfId="4" applyFont="1" applyBorder="1" applyAlignment="1">
      <alignment horizontal="center"/>
    </xf>
    <xf numFmtId="0" fontId="7" fillId="0" borderId="9" xfId="4" applyFont="1" applyBorder="1" applyAlignment="1">
      <alignment horizontal="center"/>
    </xf>
    <xf numFmtId="0" fontId="7" fillId="3" borderId="7" xfId="4" applyFont="1" applyFill="1" applyBorder="1" applyAlignment="1">
      <alignment horizontal="center"/>
    </xf>
    <xf numFmtId="0" fontId="7" fillId="3" borderId="8" xfId="4" applyFont="1" applyFill="1" applyBorder="1" applyAlignment="1">
      <alignment horizontal="center"/>
    </xf>
    <xf numFmtId="0" fontId="7" fillId="3" borderId="9" xfId="4" applyFont="1" applyFill="1" applyBorder="1" applyAlignment="1">
      <alignment horizontal="center"/>
    </xf>
    <xf numFmtId="0" fontId="8" fillId="0" borderId="1" xfId="4" applyFont="1" applyBorder="1" applyAlignment="1">
      <alignment horizontal="center"/>
    </xf>
    <xf numFmtId="0" fontId="8" fillId="0" borderId="2" xfId="4" applyFont="1" applyBorder="1" applyAlignment="1">
      <alignment horizontal="center"/>
    </xf>
    <xf numFmtId="0" fontId="7" fillId="3" borderId="0" xfId="4" applyFont="1" applyFill="1"/>
    <xf numFmtId="0" fontId="5" fillId="0" borderId="7" xfId="3" applyFont="1" applyBorder="1" applyAlignment="1">
      <alignment horizontal="center"/>
    </xf>
    <xf numFmtId="0" fontId="6" fillId="0" borderId="1" xfId="3" applyFont="1" applyBorder="1" applyAlignment="1">
      <alignment horizontal="center"/>
    </xf>
    <xf numFmtId="0" fontId="5" fillId="0" borderId="8" xfId="3" applyFont="1" applyBorder="1" applyAlignment="1">
      <alignment horizontal="center"/>
    </xf>
    <xf numFmtId="0" fontId="5" fillId="0" borderId="9" xfId="3" applyFont="1" applyBorder="1" applyAlignment="1">
      <alignment horizontal="center"/>
    </xf>
    <xf numFmtId="0" fontId="4" fillId="2" borderId="7" xfId="0" applyNumberFormat="1" applyFont="1" applyFill="1" applyBorder="1" applyAlignment="1" applyProtection="1">
      <alignment horizontal="center"/>
    </xf>
    <xf numFmtId="0" fontId="4" fillId="2" borderId="8" xfId="0" applyNumberFormat="1" applyFont="1" applyFill="1" applyBorder="1" applyAlignment="1" applyProtection="1">
      <alignment horizontal="center"/>
    </xf>
    <xf numFmtId="0" fontId="5" fillId="3" borderId="3" xfId="4" applyFont="1" applyFill="1" applyBorder="1" applyAlignment="1">
      <alignment horizontal="center"/>
    </xf>
    <xf numFmtId="0" fontId="6" fillId="3" borderId="1" xfId="4" applyFont="1" applyFill="1" applyBorder="1" applyAlignment="1">
      <alignment horizontal="center"/>
    </xf>
    <xf numFmtId="0" fontId="5" fillId="3" borderId="1" xfId="4" applyFont="1" applyFill="1" applyBorder="1" applyAlignment="1">
      <alignment horizontal="center"/>
    </xf>
    <xf numFmtId="0" fontId="5" fillId="3" borderId="2" xfId="4" applyFont="1" applyFill="1" applyBorder="1" applyAlignment="1">
      <alignment horizontal="center"/>
    </xf>
    <xf numFmtId="0" fontId="6" fillId="0" borderId="9" xfId="4" applyFont="1" applyBorder="1" applyAlignment="1">
      <alignment horizontal="center"/>
    </xf>
    <xf numFmtId="0" fontId="11" fillId="4" borderId="13" xfId="0" applyFont="1" applyFill="1" applyBorder="1" applyAlignment="1">
      <alignment horizontal="center"/>
    </xf>
    <xf numFmtId="0" fontId="6" fillId="5" borderId="13" xfId="0" applyFont="1" applyFill="1" applyBorder="1" applyAlignment="1">
      <alignment horizontal="center"/>
    </xf>
    <xf numFmtId="41" fontId="6" fillId="5" borderId="13" xfId="1" applyFont="1" applyFill="1" applyBorder="1" applyAlignment="1">
      <alignment horizontal="center"/>
    </xf>
    <xf numFmtId="0" fontId="6" fillId="0" borderId="13" xfId="0" applyFont="1" applyBorder="1" applyAlignment="1">
      <alignment horizontal="center"/>
    </xf>
    <xf numFmtId="41" fontId="6" fillId="0" borderId="13" xfId="1" applyFont="1" applyBorder="1" applyAlignment="1">
      <alignment horizontal="center"/>
    </xf>
    <xf numFmtId="3" fontId="15" fillId="3" borderId="0" xfId="0" applyNumberFormat="1" applyFont="1" applyFill="1" applyAlignment="1">
      <alignment horizontal="center" vertical="center"/>
    </xf>
    <xf numFmtId="3" fontId="4" fillId="2" borderId="1" xfId="4" applyNumberFormat="1" applyFill="1" applyBorder="1" applyAlignment="1">
      <alignment horizontal="right"/>
    </xf>
    <xf numFmtId="0" fontId="4" fillId="2" borderId="1" xfId="4" applyFill="1" applyBorder="1" applyAlignment="1">
      <alignment horizontal="right"/>
    </xf>
    <xf numFmtId="0" fontId="4" fillId="2" borderId="1" xfId="0" applyNumberFormat="1" applyFont="1" applyFill="1" applyBorder="1" applyAlignment="1" applyProtection="1">
      <alignment horizontal="center"/>
    </xf>
    <xf numFmtId="0" fontId="22" fillId="3" borderId="0" xfId="4" applyFont="1" applyFill="1" applyAlignment="1">
      <alignment wrapText="1"/>
    </xf>
    <xf numFmtId="0" fontId="7" fillId="3" borderId="0" xfId="4" applyFont="1" applyFill="1" applyAlignment="1">
      <alignment horizontal="center"/>
    </xf>
    <xf numFmtId="0" fontId="11" fillId="3" borderId="0" xfId="4" applyFont="1" applyFill="1" applyAlignment="1">
      <alignment horizontal="center"/>
    </xf>
    <xf numFmtId="41" fontId="7" fillId="0" borderId="1" xfId="5" applyFont="1" applyBorder="1" applyAlignment="1">
      <alignment horizontal="center"/>
    </xf>
    <xf numFmtId="41" fontId="7" fillId="0" borderId="2" xfId="5" applyFont="1" applyBorder="1" applyAlignment="1">
      <alignment horizontal="center"/>
    </xf>
    <xf numFmtId="0" fontId="4" fillId="0" borderId="0" xfId="6" applyFont="1" applyAlignment="1">
      <alignment horizontal="right"/>
    </xf>
    <xf numFmtId="0" fontId="4" fillId="0" borderId="13" xfId="6" applyFont="1" applyBorder="1" applyAlignment="1">
      <alignment horizontal="center"/>
    </xf>
    <xf numFmtId="0" fontId="4" fillId="0" borderId="13" xfId="6" applyFont="1" applyBorder="1" applyAlignment="1">
      <alignment horizontal="right"/>
    </xf>
    <xf numFmtId="0" fontId="4" fillId="3" borderId="0" xfId="4" applyFill="1" applyAlignment="1">
      <alignment horizontal="right"/>
    </xf>
    <xf numFmtId="42" fontId="7" fillId="0" borderId="13" xfId="5" applyNumberFormat="1" applyFont="1" applyBorder="1" applyAlignment="1">
      <alignment horizontal="right"/>
    </xf>
    <xf numFmtId="42" fontId="4" fillId="0" borderId="13" xfId="6" applyNumberFormat="1" applyFont="1" applyBorder="1" applyAlignment="1">
      <alignment horizontal="center"/>
    </xf>
    <xf numFmtId="42" fontId="4" fillId="0" borderId="13" xfId="6" applyNumberFormat="1" applyFont="1" applyBorder="1" applyAlignment="1">
      <alignment horizontal="right"/>
    </xf>
    <xf numFmtId="0" fontId="4" fillId="3" borderId="0" xfId="5" applyNumberFormat="1" applyFont="1" applyFill="1" applyAlignment="1"/>
    <xf numFmtId="42" fontId="7" fillId="0" borderId="5" xfId="5" applyNumberFormat="1" applyFont="1" applyBorder="1" applyAlignment="1">
      <alignment horizontal="center"/>
    </xf>
    <xf numFmtId="42" fontId="7" fillId="0" borderId="6" xfId="5" applyNumberFormat="1" applyFont="1" applyBorder="1" applyAlignment="1">
      <alignment horizontal="center"/>
    </xf>
    <xf numFmtId="42" fontId="7" fillId="0" borderId="1" xfId="5" applyNumberFormat="1" applyFont="1" applyBorder="1" applyAlignment="1">
      <alignment horizontal="center"/>
    </xf>
    <xf numFmtId="42" fontId="7" fillId="0" borderId="2" xfId="5" applyNumberFormat="1" applyFont="1" applyBorder="1" applyAlignment="1">
      <alignment horizontal="center"/>
    </xf>
    <xf numFmtId="42" fontId="7" fillId="0" borderId="8" xfId="5" applyNumberFormat="1" applyFont="1" applyBorder="1" applyAlignment="1">
      <alignment horizontal="center"/>
    </xf>
    <xf numFmtId="42" fontId="4" fillId="0" borderId="0" xfId="6" applyNumberFormat="1" applyFont="1" applyAlignment="1">
      <alignment horizontal="center"/>
    </xf>
    <xf numFmtId="0" fontId="5" fillId="0" borderId="7" xfId="6" applyFont="1" applyBorder="1" applyAlignment="1">
      <alignment horizontal="center"/>
    </xf>
    <xf numFmtId="0" fontId="6" fillId="0" borderId="1" xfId="6" applyFont="1" applyBorder="1" applyAlignment="1">
      <alignment horizontal="center"/>
    </xf>
    <xf numFmtId="0" fontId="7" fillId="0" borderId="8" xfId="6" applyFont="1" applyBorder="1" applyAlignment="1">
      <alignment horizontal="center"/>
    </xf>
    <xf numFmtId="41" fontId="7" fillId="0" borderId="9" xfId="6" applyNumberFormat="1" applyFont="1" applyBorder="1" applyAlignment="1">
      <alignment horizontal="center"/>
    </xf>
    <xf numFmtId="0" fontId="23" fillId="3" borderId="0" xfId="4" applyFont="1" applyFill="1"/>
    <xf numFmtId="0" fontId="23" fillId="3" borderId="0" xfId="4" applyFont="1" applyFill="1" applyAlignment="1">
      <alignment horizontal="center"/>
    </xf>
    <xf numFmtId="41" fontId="7" fillId="0" borderId="1" xfId="1" applyNumberFormat="1" applyFont="1" applyBorder="1" applyAlignment="1">
      <alignment horizontal="center"/>
    </xf>
    <xf numFmtId="41" fontId="7" fillId="5" borderId="1" xfId="1" applyNumberFormat="1" applyFont="1" applyFill="1" applyBorder="1" applyAlignment="1">
      <alignment horizontal="center"/>
    </xf>
    <xf numFmtId="0" fontId="25" fillId="0" borderId="1" xfId="4" applyFont="1" applyBorder="1" applyAlignment="1">
      <alignment horizontal="center"/>
    </xf>
    <xf numFmtId="3" fontId="25" fillId="0" borderId="2" xfId="4" applyNumberFormat="1" applyFont="1" applyBorder="1" applyAlignment="1">
      <alignment horizontal="center"/>
    </xf>
    <xf numFmtId="3" fontId="25" fillId="0" borderId="1" xfId="4" applyNumberFormat="1" applyFont="1" applyBorder="1" applyAlignment="1">
      <alignment horizontal="center"/>
    </xf>
    <xf numFmtId="0" fontId="26" fillId="9" borderId="0" xfId="4" applyFont="1" applyFill="1" applyAlignment="1">
      <alignment horizontal="left"/>
    </xf>
    <xf numFmtId="3" fontId="27" fillId="0" borderId="2" xfId="4" applyNumberFormat="1" applyFont="1" applyBorder="1" applyAlignment="1">
      <alignment horizontal="center"/>
    </xf>
    <xf numFmtId="0" fontId="4" fillId="10" borderId="1" xfId="4" applyFill="1" applyBorder="1" applyAlignment="1">
      <alignment horizontal="center"/>
    </xf>
    <xf numFmtId="3" fontId="4" fillId="10" borderId="2" xfId="4" applyNumberFormat="1" applyFill="1" applyBorder="1" applyAlignment="1">
      <alignment horizontal="center"/>
    </xf>
    <xf numFmtId="0" fontId="27" fillId="0" borderId="1" xfId="4" applyFont="1" applyBorder="1" applyAlignment="1">
      <alignment horizontal="center"/>
    </xf>
    <xf numFmtId="3" fontId="27" fillId="0" borderId="1" xfId="4" applyNumberFormat="1" applyFont="1" applyBorder="1" applyAlignment="1">
      <alignment horizontal="center"/>
    </xf>
    <xf numFmtId="0" fontId="27" fillId="0" borderId="8" xfId="4" applyFont="1" applyBorder="1" applyAlignment="1">
      <alignment horizontal="center"/>
    </xf>
    <xf numFmtId="3" fontId="27" fillId="0" borderId="9" xfId="4" applyNumberFormat="1" applyFont="1" applyBorder="1" applyAlignment="1">
      <alignment horizontal="center"/>
    </xf>
    <xf numFmtId="0" fontId="28" fillId="11" borderId="13" xfId="6" applyFont="1" applyFill="1" applyBorder="1" applyAlignment="1">
      <alignment horizontal="center" vertical="center" wrapText="1"/>
    </xf>
    <xf numFmtId="3" fontId="28" fillId="11" borderId="13" xfId="6" applyNumberFormat="1" applyFont="1" applyFill="1" applyBorder="1" applyAlignment="1">
      <alignment horizontal="center" vertical="center" wrapText="1"/>
    </xf>
    <xf numFmtId="0" fontId="28" fillId="7" borderId="13" xfId="6" applyFont="1" applyFill="1" applyBorder="1" applyAlignment="1">
      <alignment horizontal="center" vertical="center" wrapText="1"/>
    </xf>
    <xf numFmtId="3" fontId="28" fillId="7" borderId="13" xfId="6" applyNumberFormat="1" applyFont="1" applyFill="1" applyBorder="1" applyAlignment="1">
      <alignment horizontal="center" vertical="center" wrapText="1"/>
    </xf>
    <xf numFmtId="0" fontId="27" fillId="0" borderId="13" xfId="4" applyFont="1" applyBorder="1" applyAlignment="1">
      <alignment horizontal="center"/>
    </xf>
    <xf numFmtId="3" fontId="27" fillId="0" borderId="13" xfId="4" applyNumberFormat="1" applyFont="1" applyBorder="1" applyAlignment="1">
      <alignment horizontal="center"/>
    </xf>
    <xf numFmtId="3" fontId="28" fillId="11" borderId="10" xfId="6" applyNumberFormat="1" applyFont="1" applyFill="1" applyBorder="1" applyAlignment="1">
      <alignment horizontal="center" vertical="center" wrapText="1"/>
    </xf>
    <xf numFmtId="0" fontId="26" fillId="3" borderId="0" xfId="6" applyFont="1" applyFill="1" applyAlignment="1">
      <alignment horizontal="left" vertical="center" wrapText="1" indent="1"/>
    </xf>
    <xf numFmtId="3" fontId="28" fillId="3" borderId="13" xfId="6" applyNumberFormat="1" applyFont="1" applyFill="1" applyBorder="1" applyAlignment="1">
      <alignment horizontal="center" vertical="center" wrapText="1"/>
    </xf>
    <xf numFmtId="3" fontId="28" fillId="7" borderId="10" xfId="6" applyNumberFormat="1" applyFont="1" applyFill="1" applyBorder="1" applyAlignment="1">
      <alignment horizontal="center" vertical="center" wrapText="1"/>
    </xf>
    <xf numFmtId="0" fontId="26" fillId="7" borderId="0" xfId="6" applyFont="1" applyFill="1" applyAlignment="1">
      <alignment horizontal="left" vertical="center" wrapText="1" indent="1"/>
    </xf>
    <xf numFmtId="0" fontId="27" fillId="0" borderId="5" xfId="4" applyFont="1" applyBorder="1" applyAlignment="1">
      <alignment horizontal="center"/>
    </xf>
    <xf numFmtId="3" fontId="27" fillId="0" borderId="6" xfId="4" applyNumberFormat="1" applyFont="1" applyBorder="1" applyAlignment="1">
      <alignment horizontal="center"/>
    </xf>
    <xf numFmtId="0" fontId="4" fillId="0" borderId="0" xfId="6" applyFont="1" applyAlignment="1">
      <alignment horizontal="center"/>
    </xf>
    <xf numFmtId="0" fontId="27" fillId="0" borderId="8" xfId="6" applyFont="1" applyBorder="1" applyAlignment="1">
      <alignment horizontal="center"/>
    </xf>
    <xf numFmtId="3" fontId="27" fillId="0" borderId="9" xfId="6" applyNumberFormat="1" applyFont="1" applyBorder="1" applyAlignment="1">
      <alignment horizontal="center"/>
    </xf>
    <xf numFmtId="0" fontId="4" fillId="12" borderId="0" xfId="4" applyFill="1"/>
    <xf numFmtId="3" fontId="4" fillId="2" borderId="2" xfId="4" applyNumberFormat="1" applyFill="1" applyBorder="1" applyAlignment="1">
      <alignment horizontal="center"/>
    </xf>
    <xf numFmtId="0" fontId="4" fillId="0" borderId="0" xfId="6" applyFont="1"/>
    <xf numFmtId="0" fontId="6" fillId="0" borderId="8" xfId="6" applyFont="1" applyBorder="1" applyAlignment="1">
      <alignment horizontal="center"/>
    </xf>
    <xf numFmtId="0" fontId="26" fillId="3" borderId="0" xfId="4" applyFont="1" applyFill="1" applyAlignment="1">
      <alignment horizontal="left"/>
    </xf>
    <xf numFmtId="3" fontId="6" fillId="0" borderId="9" xfId="4" applyNumberFormat="1" applyFont="1" applyBorder="1" applyAlignment="1">
      <alignment horizontal="center"/>
    </xf>
    <xf numFmtId="0" fontId="6" fillId="0" borderId="13" xfId="4" applyFont="1" applyBorder="1" applyAlignment="1">
      <alignment horizontal="center"/>
    </xf>
    <xf numFmtId="3" fontId="6" fillId="0" borderId="13" xfId="4" applyNumberFormat="1" applyFont="1" applyBorder="1" applyAlignment="1">
      <alignment horizontal="center"/>
    </xf>
    <xf numFmtId="3" fontId="6" fillId="0" borderId="10" xfId="4" applyNumberFormat="1" applyFont="1" applyBorder="1" applyAlignment="1">
      <alignment horizontal="center"/>
    </xf>
    <xf numFmtId="0" fontId="6" fillId="0" borderId="5" xfId="4" applyFont="1" applyBorder="1" applyAlignment="1">
      <alignment horizontal="center"/>
    </xf>
    <xf numFmtId="3" fontId="6" fillId="0" borderId="6" xfId="4" applyNumberFormat="1" applyFont="1" applyBorder="1" applyAlignment="1">
      <alignment horizontal="center"/>
    </xf>
    <xf numFmtId="3" fontId="6" fillId="0" borderId="9" xfId="6" applyNumberFormat="1" applyFont="1" applyBorder="1" applyAlignment="1">
      <alignment horizontal="center"/>
    </xf>
    <xf numFmtId="0" fontId="27" fillId="3" borderId="0" xfId="4" applyFont="1" applyFill="1" applyAlignment="1">
      <alignment horizontal="center"/>
    </xf>
    <xf numFmtId="3" fontId="7" fillId="0" borderId="2" xfId="4" applyNumberFormat="1" applyFont="1" applyBorder="1" applyAlignment="1">
      <alignment horizontal="center"/>
    </xf>
    <xf numFmtId="0" fontId="4" fillId="3" borderId="0" xfId="4" applyFill="1" applyAlignment="1">
      <alignment horizontal="right" wrapText="1"/>
    </xf>
    <xf numFmtId="3" fontId="4" fillId="0" borderId="1" xfId="4" applyNumberFormat="1" applyBorder="1" applyAlignment="1">
      <alignment horizontal="center" wrapText="1"/>
    </xf>
    <xf numFmtId="0" fontId="29" fillId="3" borderId="0" xfId="4" applyFont="1" applyFill="1" applyAlignment="1">
      <alignment horizontal="left"/>
    </xf>
    <xf numFmtId="3" fontId="4" fillId="0" borderId="1" xfId="4" applyNumberFormat="1" applyBorder="1" applyAlignment="1">
      <alignment horizontal="center"/>
    </xf>
    <xf numFmtId="3" fontId="27" fillId="0" borderId="8" xfId="4" applyNumberFormat="1" applyFont="1" applyBorder="1" applyAlignment="1">
      <alignment horizontal="center"/>
    </xf>
    <xf numFmtId="3" fontId="7" fillId="0" borderId="9" xfId="4" applyNumberFormat="1" applyFont="1" applyBorder="1" applyAlignment="1">
      <alignment horizontal="center"/>
    </xf>
    <xf numFmtId="3" fontId="4" fillId="0" borderId="13" xfId="6" applyNumberFormat="1" applyFont="1" applyBorder="1" applyAlignment="1">
      <alignment horizontal="center"/>
    </xf>
    <xf numFmtId="3" fontId="7" fillId="0" borderId="13" xfId="4" applyNumberFormat="1" applyFont="1" applyBorder="1" applyAlignment="1">
      <alignment horizontal="center"/>
    </xf>
    <xf numFmtId="3" fontId="7" fillId="0" borderId="6" xfId="4" applyNumberFormat="1" applyFont="1" applyBorder="1" applyAlignment="1">
      <alignment horizontal="center"/>
    </xf>
    <xf numFmtId="3" fontId="4" fillId="0" borderId="0" xfId="6" applyNumberFormat="1" applyFont="1" applyAlignment="1">
      <alignment horizontal="center"/>
    </xf>
    <xf numFmtId="0" fontId="5" fillId="0" borderId="7"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xf>
    <xf numFmtId="3" fontId="7" fillId="0" borderId="9" xfId="0" applyNumberFormat="1" applyFont="1" applyFill="1" applyBorder="1" applyAlignment="1" applyProtection="1">
      <alignment horizontal="center"/>
    </xf>
    <xf numFmtId="41" fontId="27" fillId="0" borderId="1" xfId="1" applyFont="1" applyBorder="1" applyAlignment="1">
      <alignment horizontal="center"/>
    </xf>
    <xf numFmtId="41" fontId="27" fillId="5" borderId="1" xfId="1" applyFont="1" applyFill="1" applyBorder="1" applyAlignment="1">
      <alignment horizontal="center"/>
    </xf>
    <xf numFmtId="0" fontId="23" fillId="6" borderId="23" xfId="4" applyFont="1" applyFill="1" applyBorder="1" applyAlignment="1">
      <alignment horizontal="center"/>
    </xf>
    <xf numFmtId="0" fontId="30" fillId="0" borderId="2" xfId="4" applyFont="1" applyBorder="1" applyAlignment="1">
      <alignment horizontal="center"/>
    </xf>
    <xf numFmtId="0" fontId="30" fillId="0" borderId="24" xfId="4" applyFont="1" applyBorder="1" applyAlignment="1">
      <alignment horizontal="center"/>
    </xf>
    <xf numFmtId="0" fontId="30" fillId="0" borderId="1" xfId="4" applyFont="1" applyBorder="1" applyAlignment="1">
      <alignment horizontal="center"/>
    </xf>
    <xf numFmtId="0" fontId="27" fillId="0" borderId="0" xfId="4" applyFont="1" applyAlignment="1">
      <alignment horizontal="center"/>
    </xf>
    <xf numFmtId="0" fontId="7" fillId="0" borderId="0" xfId="4" applyFont="1" applyAlignment="1">
      <alignment horizontal="center"/>
    </xf>
    <xf numFmtId="0" fontId="31" fillId="3" borderId="0" xfId="4" applyFont="1" applyFill="1"/>
    <xf numFmtId="0" fontId="30" fillId="0" borderId="8" xfId="4" applyFont="1" applyBorder="1" applyAlignment="1">
      <alignment horizontal="center"/>
    </xf>
    <xf numFmtId="0" fontId="30" fillId="0" borderId="13" xfId="4" applyFont="1" applyBorder="1" applyAlignment="1">
      <alignment horizontal="center" wrapText="1"/>
    </xf>
    <xf numFmtId="0" fontId="30" fillId="0" borderId="3" xfId="4" applyFont="1" applyBorder="1" applyAlignment="1">
      <alignment horizontal="center"/>
    </xf>
    <xf numFmtId="0" fontId="30" fillId="0" borderId="17" xfId="0" applyNumberFormat="1" applyFont="1" applyFill="1" applyBorder="1" applyAlignment="1" applyProtection="1">
      <alignment horizontal="center"/>
    </xf>
    <xf numFmtId="0" fontId="30" fillId="0" borderId="25" xfId="0" applyNumberFormat="1" applyFont="1" applyFill="1" applyBorder="1" applyAlignment="1" applyProtection="1">
      <alignment horizontal="center"/>
    </xf>
    <xf numFmtId="0" fontId="30" fillId="0" borderId="26" xfId="0" applyNumberFormat="1" applyFont="1" applyFill="1" applyBorder="1" applyAlignment="1" applyProtection="1">
      <alignment horizontal="center" wrapText="1"/>
    </xf>
    <xf numFmtId="0" fontId="30" fillId="0" borderId="18" xfId="0" applyNumberFormat="1" applyFont="1" applyFill="1" applyBorder="1" applyAlignment="1" applyProtection="1">
      <alignment horizontal="center"/>
    </xf>
    <xf numFmtId="0" fontId="30" fillId="0" borderId="15" xfId="0" applyNumberFormat="1" applyFont="1" applyFill="1" applyBorder="1" applyAlignment="1" applyProtection="1">
      <alignment horizontal="center"/>
    </xf>
    <xf numFmtId="41" fontId="7" fillId="0" borderId="1" xfId="1" applyFont="1" applyBorder="1" applyAlignment="1">
      <alignment horizontal="right"/>
    </xf>
    <xf numFmtId="0" fontId="7" fillId="5" borderId="1" xfId="1" applyNumberFormat="1" applyFont="1" applyFill="1" applyBorder="1" applyAlignment="1">
      <alignment horizontal="right"/>
    </xf>
    <xf numFmtId="41" fontId="7" fillId="5" borderId="1" xfId="1" applyFont="1" applyFill="1" applyBorder="1" applyAlignment="1">
      <alignment horizontal="right"/>
    </xf>
    <xf numFmtId="0" fontId="23" fillId="6" borderId="0" xfId="4" applyFont="1" applyFill="1" applyAlignment="1">
      <alignment horizontal="center"/>
    </xf>
    <xf numFmtId="0" fontId="30" fillId="0" borderId="13" xfId="4" applyFont="1" applyBorder="1" applyAlignment="1">
      <alignment horizontal="center"/>
    </xf>
    <xf numFmtId="0" fontId="5" fillId="0" borderId="13" xfId="4" applyFont="1" applyBorder="1" applyAlignment="1">
      <alignment horizontal="center"/>
    </xf>
    <xf numFmtId="3" fontId="5" fillId="0" borderId="13" xfId="4" applyNumberFormat="1" applyFont="1" applyBorder="1" applyAlignment="1">
      <alignment horizontal="center"/>
    </xf>
    <xf numFmtId="0" fontId="30" fillId="0" borderId="26" xfId="6" applyFont="1" applyBorder="1" applyAlignment="1">
      <alignment horizontal="center"/>
    </xf>
    <xf numFmtId="3" fontId="5" fillId="0" borderId="1" xfId="0" applyNumberFormat="1" applyFont="1" applyBorder="1" applyAlignment="1">
      <alignment horizontal="right"/>
    </xf>
    <xf numFmtId="0" fontId="5" fillId="0" borderId="1" xfId="0" applyFont="1" applyBorder="1" applyAlignment="1">
      <alignment horizontal="right"/>
    </xf>
    <xf numFmtId="0" fontId="7" fillId="5" borderId="1" xfId="1" applyNumberFormat="1" applyFont="1" applyFill="1" applyBorder="1" applyAlignment="1"/>
    <xf numFmtId="0" fontId="6" fillId="5" borderId="1" xfId="1" applyNumberFormat="1" applyFont="1" applyFill="1" applyBorder="1" applyAlignment="1">
      <alignment horizontal="right"/>
    </xf>
    <xf numFmtId="0" fontId="6" fillId="0" borderId="1" xfId="1" applyNumberFormat="1" applyFont="1" applyBorder="1" applyAlignment="1">
      <alignment horizontal="right"/>
    </xf>
    <xf numFmtId="0" fontId="2" fillId="0" borderId="0" xfId="6"/>
    <xf numFmtId="0" fontId="2" fillId="3" borderId="0" xfId="6" applyFill="1"/>
    <xf numFmtId="0" fontId="19" fillId="14" borderId="32" xfId="6" applyFont="1" applyFill="1" applyBorder="1"/>
    <xf numFmtId="0" fontId="19" fillId="14" borderId="33" xfId="6" applyFont="1" applyFill="1" applyBorder="1"/>
    <xf numFmtId="0" fontId="19" fillId="14" borderId="34" xfId="6" applyFont="1" applyFill="1" applyBorder="1"/>
    <xf numFmtId="0" fontId="19" fillId="14" borderId="35" xfId="6" applyFont="1" applyFill="1" applyBorder="1"/>
    <xf numFmtId="0" fontId="21" fillId="0" borderId="36" xfId="6" applyFont="1" applyBorder="1" applyAlignment="1">
      <alignment horizontal="center"/>
    </xf>
    <xf numFmtId="41" fontId="21" fillId="0" borderId="37" xfId="7" applyFont="1" applyBorder="1" applyAlignment="1">
      <alignment horizontal="center"/>
    </xf>
    <xf numFmtId="41" fontId="21" fillId="0" borderId="19" xfId="7" applyFont="1" applyBorder="1" applyAlignment="1">
      <alignment horizontal="center"/>
    </xf>
    <xf numFmtId="41" fontId="21" fillId="0" borderId="38" xfId="7" applyFont="1" applyBorder="1" applyAlignment="1">
      <alignment horizontal="center"/>
    </xf>
    <xf numFmtId="0" fontId="21" fillId="0" borderId="39" xfId="6" applyFont="1" applyBorder="1" applyAlignment="1">
      <alignment horizontal="center"/>
    </xf>
    <xf numFmtId="41" fontId="0" fillId="0" borderId="12" xfId="7" applyFont="1" applyBorder="1" applyAlignment="1">
      <alignment horizontal="center" vertical="center"/>
    </xf>
    <xf numFmtId="41" fontId="0" fillId="0" borderId="13" xfId="7" applyFont="1" applyBorder="1" applyAlignment="1">
      <alignment horizontal="center" vertical="center"/>
    </xf>
    <xf numFmtId="41" fontId="2" fillId="0" borderId="13" xfId="6" applyNumberFormat="1" applyFont="1" applyBorder="1" applyAlignment="1">
      <alignment horizontal="center" vertical="center"/>
    </xf>
    <xf numFmtId="41" fontId="0" fillId="0" borderId="40" xfId="7" applyFont="1" applyBorder="1" applyAlignment="1">
      <alignment horizontal="center" vertical="center"/>
    </xf>
    <xf numFmtId="41" fontId="2" fillId="0" borderId="13" xfId="6" applyNumberFormat="1" applyBorder="1" applyAlignment="1">
      <alignment horizontal="center" vertical="center"/>
    </xf>
    <xf numFmtId="0" fontId="21" fillId="0" borderId="41" xfId="6" applyFont="1" applyBorder="1" applyAlignment="1">
      <alignment horizontal="center"/>
    </xf>
    <xf numFmtId="41" fontId="0" fillId="0" borderId="42" xfId="7" applyFont="1" applyBorder="1" applyAlignment="1">
      <alignment horizontal="center" vertical="center"/>
    </xf>
    <xf numFmtId="41" fontId="0" fillId="0" borderId="43" xfId="7" applyFont="1" applyBorder="1" applyAlignment="1">
      <alignment horizontal="center" vertical="center"/>
    </xf>
    <xf numFmtId="41" fontId="2" fillId="0" borderId="43" xfId="6" applyNumberFormat="1" applyBorder="1" applyAlignment="1">
      <alignment horizontal="center" vertical="center"/>
    </xf>
    <xf numFmtId="41" fontId="0" fillId="0" borderId="44" xfId="7" applyFont="1" applyBorder="1" applyAlignment="1">
      <alignment horizontal="center" vertical="center"/>
    </xf>
    <xf numFmtId="0" fontId="34" fillId="3" borderId="0" xfId="8" applyFont="1" applyFill="1" applyBorder="1" applyAlignment="1" applyProtection="1">
      <alignment horizontal="centerContinuous"/>
    </xf>
    <xf numFmtId="0" fontId="19" fillId="14" borderId="45" xfId="6" applyFont="1" applyFill="1" applyBorder="1"/>
    <xf numFmtId="0" fontId="19" fillId="14" borderId="46" xfId="6" applyFont="1" applyFill="1" applyBorder="1"/>
    <xf numFmtId="0" fontId="19" fillId="14" borderId="47" xfId="6" applyFont="1" applyFill="1" applyBorder="1"/>
    <xf numFmtId="0" fontId="2" fillId="5" borderId="48" xfId="6" applyFill="1" applyBorder="1"/>
    <xf numFmtId="0" fontId="2" fillId="5" borderId="36" xfId="6" applyFill="1" applyBorder="1"/>
    <xf numFmtId="3" fontId="35" fillId="0" borderId="12" xfId="9" applyNumberFormat="1" applyFont="1" applyBorder="1"/>
    <xf numFmtId="3" fontId="35" fillId="0" borderId="13" xfId="9" applyNumberFormat="1" applyFont="1" applyBorder="1"/>
    <xf numFmtId="3" fontId="35" fillId="0" borderId="40" xfId="9" applyNumberFormat="1" applyFont="1" applyBorder="1"/>
    <xf numFmtId="0" fontId="2" fillId="0" borderId="48" xfId="6" applyBorder="1"/>
    <xf numFmtId="0" fontId="2" fillId="0" borderId="39" xfId="6" applyBorder="1"/>
    <xf numFmtId="0" fontId="2" fillId="5" borderId="39" xfId="6" applyFill="1" applyBorder="1"/>
    <xf numFmtId="0" fontId="2" fillId="5" borderId="49" xfId="6" applyFill="1" applyBorder="1"/>
    <xf numFmtId="0" fontId="2" fillId="5" borderId="41" xfId="6" applyFill="1" applyBorder="1"/>
    <xf numFmtId="3" fontId="35" fillId="0" borderId="42" xfId="9" applyNumberFormat="1" applyFont="1" applyBorder="1"/>
    <xf numFmtId="3" fontId="35" fillId="0" borderId="43" xfId="9" applyNumberFormat="1" applyFont="1" applyBorder="1"/>
    <xf numFmtId="3" fontId="35" fillId="0" borderId="44" xfId="9" applyNumberFormat="1" applyFont="1" applyBorder="1"/>
    <xf numFmtId="0" fontId="34" fillId="11" borderId="50" xfId="8" applyFont="1" applyFill="1" applyBorder="1" applyAlignment="1" applyProtection="1">
      <alignment horizontal="centerContinuous"/>
    </xf>
    <xf numFmtId="0" fontId="34" fillId="11" borderId="34" xfId="8" applyFont="1" applyFill="1" applyBorder="1" applyAlignment="1" applyProtection="1">
      <alignment horizontal="centerContinuous"/>
    </xf>
    <xf numFmtId="0" fontId="36" fillId="11" borderId="34" xfId="10" applyFont="1" applyFill="1" applyBorder="1" applyAlignment="1">
      <alignment horizontal="centerContinuous"/>
    </xf>
    <xf numFmtId="3" fontId="36" fillId="11" borderId="34" xfId="10" applyNumberFormat="1" applyFont="1" applyFill="1" applyBorder="1" applyAlignment="1">
      <alignment horizontal="centerContinuous"/>
    </xf>
    <xf numFmtId="0" fontId="36" fillId="11" borderId="35" xfId="10" applyFont="1" applyFill="1" applyBorder="1" applyAlignment="1">
      <alignment horizontal="centerContinuous"/>
    </xf>
    <xf numFmtId="0" fontId="36" fillId="11" borderId="51" xfId="10" applyFont="1" applyFill="1" applyBorder="1" applyAlignment="1">
      <alignment horizontal="center" wrapText="1"/>
    </xf>
    <xf numFmtId="49" fontId="36" fillId="11" borderId="13" xfId="10" applyNumberFormat="1" applyFont="1" applyFill="1" applyBorder="1" applyAlignment="1">
      <alignment horizontal="center" wrapText="1"/>
    </xf>
    <xf numFmtId="0" fontId="36" fillId="11" borderId="13" xfId="10" applyFont="1" applyFill="1" applyBorder="1" applyAlignment="1">
      <alignment horizontal="center" wrapText="1"/>
    </xf>
    <xf numFmtId="3" fontId="36" fillId="11" borderId="13" xfId="10" applyNumberFormat="1" applyFont="1" applyFill="1" applyBorder="1" applyAlignment="1">
      <alignment horizontal="center" wrapText="1"/>
    </xf>
    <xf numFmtId="0" fontId="36" fillId="11" borderId="40" xfId="10" applyFont="1" applyFill="1" applyBorder="1" applyAlignment="1">
      <alignment horizontal="center" wrapText="1"/>
    </xf>
    <xf numFmtId="0" fontId="2" fillId="11" borderId="51" xfId="6" applyFill="1" applyBorder="1"/>
    <xf numFmtId="0" fontId="2" fillId="11" borderId="13" xfId="6" applyFill="1" applyBorder="1"/>
    <xf numFmtId="10" fontId="2" fillId="11" borderId="13" xfId="6" applyNumberFormat="1" applyFill="1" applyBorder="1"/>
    <xf numFmtId="0" fontId="20" fillId="11" borderId="51" xfId="6" applyFont="1" applyFill="1" applyBorder="1"/>
    <xf numFmtId="0" fontId="37" fillId="11" borderId="13" xfId="6" applyFont="1" applyFill="1" applyBorder="1"/>
    <xf numFmtId="164" fontId="35" fillId="11" borderId="13" xfId="11" applyNumberFormat="1" applyFont="1" applyFill="1" applyBorder="1" applyAlignment="1"/>
    <xf numFmtId="164" fontId="0" fillId="11" borderId="13" xfId="11" applyNumberFormat="1" applyFont="1" applyFill="1" applyBorder="1"/>
    <xf numFmtId="164" fontId="0" fillId="11" borderId="40" xfId="11" applyNumberFormat="1" applyFont="1" applyFill="1" applyBorder="1"/>
    <xf numFmtId="164" fontId="38" fillId="11" borderId="13" xfId="11" applyNumberFormat="1" applyFont="1" applyFill="1" applyBorder="1" applyAlignment="1"/>
    <xf numFmtId="164" fontId="20" fillId="11" borderId="13" xfId="11" applyNumberFormat="1" applyFont="1" applyFill="1" applyBorder="1"/>
    <xf numFmtId="0" fontId="2" fillId="11" borderId="52" xfId="6" applyFill="1" applyBorder="1"/>
    <xf numFmtId="0" fontId="2" fillId="11" borderId="43" xfId="6" applyFill="1" applyBorder="1"/>
    <xf numFmtId="164" fontId="0" fillId="11" borderId="43" xfId="11" applyNumberFormat="1" applyFont="1" applyFill="1" applyBorder="1"/>
    <xf numFmtId="0" fontId="21" fillId="15" borderId="13" xfId="6" applyFont="1" applyFill="1" applyBorder="1" applyAlignment="1">
      <alignment horizontal="center"/>
    </xf>
    <xf numFmtId="0" fontId="39" fillId="14" borderId="13" xfId="6" applyFont="1" applyFill="1" applyBorder="1" applyAlignment="1"/>
    <xf numFmtId="0" fontId="39" fillId="14" borderId="13" xfId="6" applyFont="1" applyFill="1" applyBorder="1" applyAlignment="1">
      <alignment horizontal="center"/>
    </xf>
    <xf numFmtId="0" fontId="40" fillId="5" borderId="23" xfId="6" applyFont="1" applyFill="1" applyBorder="1"/>
    <xf numFmtId="0" fontId="40" fillId="5" borderId="23" xfId="6" applyFont="1" applyFill="1" applyBorder="1" applyAlignment="1">
      <alignment horizontal="center"/>
    </xf>
    <xf numFmtId="41" fontId="41" fillId="5" borderId="23" xfId="7" applyFont="1" applyFill="1" applyBorder="1" applyAlignment="1">
      <alignment horizontal="center"/>
    </xf>
    <xf numFmtId="0" fontId="40" fillId="0" borderId="13" xfId="6" applyFont="1" applyBorder="1"/>
    <xf numFmtId="0" fontId="40" fillId="0" borderId="13" xfId="6" applyFont="1" applyBorder="1" applyAlignment="1">
      <alignment horizontal="center"/>
    </xf>
    <xf numFmtId="41" fontId="41" fillId="0" borderId="13" xfId="7" applyFont="1" applyBorder="1" applyAlignment="1">
      <alignment horizontal="center"/>
    </xf>
    <xf numFmtId="0" fontId="40" fillId="5" borderId="13" xfId="6" applyFont="1" applyFill="1" applyBorder="1"/>
    <xf numFmtId="0" fontId="40" fillId="5" borderId="13" xfId="6" applyFont="1" applyFill="1" applyBorder="1" applyAlignment="1">
      <alignment horizontal="center"/>
    </xf>
    <xf numFmtId="41" fontId="41" fillId="5" borderId="13" xfId="7" applyFont="1" applyFill="1" applyBorder="1" applyAlignment="1">
      <alignment horizontal="center"/>
    </xf>
    <xf numFmtId="0" fontId="21" fillId="3" borderId="0" xfId="6" applyFont="1" applyFill="1" applyBorder="1" applyAlignment="1">
      <alignment horizontal="center"/>
    </xf>
    <xf numFmtId="0" fontId="42" fillId="16" borderId="13" xfId="6" applyFont="1" applyFill="1" applyBorder="1" applyAlignment="1">
      <alignment horizontal="center"/>
    </xf>
    <xf numFmtId="0" fontId="42" fillId="17" borderId="23" xfId="6" applyFont="1" applyFill="1" applyBorder="1" applyAlignment="1">
      <alignment horizontal="center"/>
    </xf>
    <xf numFmtId="0" fontId="42" fillId="18" borderId="13" xfId="6" applyFont="1" applyFill="1" applyBorder="1" applyAlignment="1">
      <alignment horizontal="center"/>
    </xf>
    <xf numFmtId="0" fontId="42" fillId="19" borderId="13" xfId="6" applyFont="1" applyFill="1" applyBorder="1" applyAlignment="1">
      <alignment horizontal="center"/>
    </xf>
    <xf numFmtId="0" fontId="42" fillId="8" borderId="13" xfId="6" applyFont="1" applyFill="1" applyBorder="1" applyAlignment="1">
      <alignment horizontal="center"/>
    </xf>
    <xf numFmtId="0" fontId="2" fillId="3" borderId="0" xfId="6" applyFill="1" applyBorder="1" applyAlignment="1"/>
    <xf numFmtId="0" fontId="2" fillId="3" borderId="13" xfId="6" applyFill="1" applyBorder="1"/>
    <xf numFmtId="0" fontId="19" fillId="14" borderId="56" xfId="6" applyFont="1" applyFill="1" applyBorder="1" applyAlignment="1"/>
    <xf numFmtId="0" fontId="19" fillId="14" borderId="56" xfId="6" applyFont="1" applyFill="1" applyBorder="1" applyAlignment="1">
      <alignment horizontal="center"/>
    </xf>
    <xf numFmtId="0" fontId="2" fillId="3" borderId="0" xfId="6" applyFill="1" applyAlignment="1">
      <alignment horizontal="center"/>
    </xf>
    <xf numFmtId="41" fontId="0" fillId="0" borderId="13" xfId="7" applyNumberFormat="1" applyFont="1" applyBorder="1" applyAlignment="1">
      <alignment horizontal="center"/>
    </xf>
    <xf numFmtId="165" fontId="0" fillId="0" borderId="13" xfId="7" applyNumberFormat="1" applyFont="1" applyBorder="1" applyAlignment="1">
      <alignment horizontal="center"/>
    </xf>
    <xf numFmtId="41" fontId="0" fillId="0" borderId="13" xfId="7" applyFont="1" applyBorder="1" applyAlignment="1">
      <alignment horizontal="center"/>
    </xf>
    <xf numFmtId="41" fontId="0" fillId="3" borderId="0" xfId="7" applyFont="1" applyFill="1"/>
    <xf numFmtId="164" fontId="0" fillId="3" borderId="0" xfId="11" applyNumberFormat="1" applyFont="1" applyFill="1" applyAlignment="1">
      <alignment horizontal="center"/>
    </xf>
    <xf numFmtId="9" fontId="0" fillId="3" borderId="0" xfId="11" applyFont="1" applyFill="1" applyAlignment="1">
      <alignment horizontal="center"/>
    </xf>
    <xf numFmtId="41" fontId="0" fillId="5" borderId="13" xfId="7" applyNumberFormat="1" applyFont="1" applyFill="1" applyBorder="1" applyAlignment="1">
      <alignment horizontal="center"/>
    </xf>
    <xf numFmtId="164" fontId="2" fillId="3" borderId="13" xfId="6" applyNumberFormat="1" applyFill="1" applyBorder="1"/>
    <xf numFmtId="0" fontId="44" fillId="6" borderId="57" xfId="0" applyFont="1" applyFill="1" applyBorder="1" applyAlignment="1">
      <alignment horizontal="center" vertical="center"/>
    </xf>
    <xf numFmtId="0" fontId="44" fillId="6" borderId="31" xfId="0" applyFont="1" applyFill="1" applyBorder="1" applyAlignment="1">
      <alignment horizontal="center" vertical="center"/>
    </xf>
    <xf numFmtId="0" fontId="13" fillId="20" borderId="58" xfId="0" applyFont="1" applyFill="1" applyBorder="1" applyAlignment="1">
      <alignment horizontal="center" vertical="center"/>
    </xf>
    <xf numFmtId="0" fontId="13" fillId="20" borderId="59" xfId="0" applyFont="1" applyFill="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7" borderId="58" xfId="0" applyFont="1" applyFill="1" applyBorder="1" applyAlignment="1">
      <alignment horizontal="center" vertical="center"/>
    </xf>
    <xf numFmtId="0" fontId="13" fillId="7" borderId="59" xfId="0" applyFont="1" applyFill="1" applyBorder="1" applyAlignment="1">
      <alignment horizontal="center" vertical="center"/>
    </xf>
    <xf numFmtId="3" fontId="45" fillId="0" borderId="0" xfId="0" applyNumberFormat="1" applyFont="1" applyAlignment="1">
      <alignment horizontal="center"/>
    </xf>
    <xf numFmtId="0" fontId="23" fillId="6" borderId="4" xfId="4" applyFont="1" applyFill="1" applyBorder="1" applyAlignment="1">
      <alignment horizontal="center"/>
    </xf>
    <xf numFmtId="0" fontId="23" fillId="6" borderId="5" xfId="4" applyFont="1" applyFill="1" applyBorder="1" applyAlignment="1">
      <alignment horizontal="center"/>
    </xf>
    <xf numFmtId="0" fontId="23" fillId="6" borderId="6" xfId="4" applyFont="1" applyFill="1" applyBorder="1" applyAlignment="1">
      <alignment horizontal="center"/>
    </xf>
    <xf numFmtId="3" fontId="7" fillId="0" borderId="1" xfId="4" applyNumberFormat="1" applyFont="1" applyBorder="1" applyAlignment="1">
      <alignment horizontal="center"/>
    </xf>
    <xf numFmtId="0" fontId="7" fillId="3" borderId="0" xfId="4" applyFont="1" applyFill="1" applyAlignment="1">
      <alignment horizontal="right"/>
    </xf>
    <xf numFmtId="41" fontId="4" fillId="3" borderId="0" xfId="13" applyFont="1" applyFill="1" applyAlignment="1"/>
    <xf numFmtId="41" fontId="4" fillId="3" borderId="0" xfId="4" applyNumberFormat="1" applyFill="1"/>
    <xf numFmtId="0" fontId="1" fillId="0" borderId="13" xfId="14" applyBorder="1" applyAlignment="1">
      <alignment horizontal="center"/>
    </xf>
    <xf numFmtId="0" fontId="7" fillId="0" borderId="20" xfId="4" applyFont="1" applyBorder="1" applyAlignment="1">
      <alignment horizontal="center"/>
    </xf>
    <xf numFmtId="0" fontId="5" fillId="0" borderId="7" xfId="14" applyFont="1" applyBorder="1" applyAlignment="1">
      <alignment horizontal="center"/>
    </xf>
    <xf numFmtId="0" fontId="6" fillId="0" borderId="8" xfId="14" applyFont="1" applyBorder="1" applyAlignment="1">
      <alignment horizontal="center"/>
    </xf>
    <xf numFmtId="0" fontId="5" fillId="0" borderId="15" xfId="14" applyFont="1" applyBorder="1" applyAlignment="1">
      <alignment horizontal="center"/>
    </xf>
    <xf numFmtId="3" fontId="7" fillId="0" borderId="9" xfId="14" applyNumberFormat="1" applyFont="1" applyBorder="1"/>
    <xf numFmtId="0" fontId="11" fillId="4" borderId="1" xfId="4" applyFont="1" applyFill="1" applyBorder="1" applyAlignment="1">
      <alignment horizontal="center"/>
    </xf>
    <xf numFmtId="0" fontId="4" fillId="3" borderId="0" xfId="4" applyFont="1" applyFill="1" applyAlignment="1"/>
    <xf numFmtId="0" fontId="6" fillId="5" borderId="1" xfId="4" applyFont="1" applyFill="1" applyBorder="1" applyAlignment="1">
      <alignment horizontal="center"/>
    </xf>
    <xf numFmtId="3" fontId="7" fillId="5" borderId="1" xfId="4" applyNumberFormat="1" applyFont="1" applyFill="1" applyBorder="1" applyAlignment="1">
      <alignment horizontal="center"/>
    </xf>
    <xf numFmtId="0" fontId="4" fillId="0" borderId="1" xfId="4" applyBorder="1" applyAlignment="1">
      <alignment horizontal="center"/>
    </xf>
    <xf numFmtId="1" fontId="7" fillId="0" borderId="1" xfId="15" applyNumberFormat="1" applyFont="1" applyBorder="1" applyAlignment="1">
      <alignment horizontal="center" vertical="center"/>
    </xf>
    <xf numFmtId="3" fontId="4" fillId="0" borderId="8" xfId="4" applyNumberFormat="1" applyBorder="1" applyAlignment="1">
      <alignment horizontal="center"/>
    </xf>
    <xf numFmtId="3" fontId="7" fillId="0" borderId="20" xfId="4" applyNumberFormat="1" applyFont="1" applyBorder="1" applyAlignment="1">
      <alignment horizontal="center"/>
    </xf>
    <xf numFmtId="0" fontId="1" fillId="0" borderId="10" xfId="14" applyBorder="1" applyAlignment="1">
      <alignment horizontal="center"/>
    </xf>
    <xf numFmtId="0" fontId="1" fillId="0" borderId="0" xfId="14" applyAlignment="1">
      <alignment horizontal="center"/>
    </xf>
    <xf numFmtId="0" fontId="5" fillId="0" borderId="8" xfId="14" applyFont="1" applyBorder="1" applyAlignment="1">
      <alignment horizontal="center"/>
    </xf>
    <xf numFmtId="3" fontId="4" fillId="0" borderId="15" xfId="14" applyNumberFormat="1" applyFont="1" applyBorder="1" applyAlignment="1">
      <alignment horizontal="center"/>
    </xf>
    <xf numFmtId="3" fontId="7" fillId="0" borderId="9" xfId="14" applyNumberFormat="1" applyFont="1" applyBorder="1" applyAlignment="1">
      <alignment horizontal="center"/>
    </xf>
    <xf numFmtId="0" fontId="9" fillId="4" borderId="1" xfId="4" applyFont="1" applyFill="1" applyBorder="1" applyAlignment="1">
      <alignment horizontal="center"/>
    </xf>
    <xf numFmtId="41" fontId="4" fillId="3" borderId="0" xfId="4" applyNumberFormat="1" applyFont="1" applyFill="1" applyAlignment="1"/>
    <xf numFmtId="0" fontId="11" fillId="4" borderId="1" xfId="4" applyFont="1" applyFill="1" applyBorder="1" applyAlignment="1">
      <alignment horizontal="center" vertical="center"/>
    </xf>
    <xf numFmtId="0" fontId="9" fillId="4" borderId="1" xfId="4" applyFont="1" applyFill="1" applyBorder="1" applyAlignment="1">
      <alignment horizontal="center" vertical="center" wrapText="1"/>
    </xf>
    <xf numFmtId="0" fontId="22" fillId="3" borderId="0" xfId="4" applyFont="1" applyFill="1"/>
    <xf numFmtId="3" fontId="46" fillId="3" borderId="0" xfId="4" applyNumberFormat="1" applyFont="1" applyFill="1"/>
    <xf numFmtId="3" fontId="47" fillId="3" borderId="0" xfId="4" applyNumberFormat="1" applyFont="1" applyFill="1"/>
    <xf numFmtId="0" fontId="47" fillId="3" borderId="0" xfId="4" applyFont="1" applyFill="1"/>
    <xf numFmtId="0" fontId="7" fillId="0" borderId="1" xfId="4" applyFont="1" applyBorder="1" applyAlignment="1">
      <alignment horizontal="center" vertical="top"/>
    </xf>
    <xf numFmtId="0" fontId="7" fillId="0" borderId="2" xfId="4" applyFont="1" applyBorder="1" applyAlignment="1">
      <alignment horizontal="center" vertical="top"/>
    </xf>
    <xf numFmtId="0" fontId="5" fillId="0" borderId="20" xfId="4" applyFont="1" applyBorder="1" applyAlignment="1">
      <alignment horizontal="center"/>
    </xf>
    <xf numFmtId="0" fontId="5" fillId="0" borderId="9" xfId="14" applyFont="1" applyBorder="1" applyAlignment="1">
      <alignment horizontal="center"/>
    </xf>
    <xf numFmtId="0" fontId="7" fillId="5" borderId="1" xfId="4" applyFont="1" applyFill="1" applyBorder="1" applyAlignment="1">
      <alignment horizontal="center"/>
    </xf>
    <xf numFmtId="0" fontId="10" fillId="6" borderId="10" xfId="3" applyFont="1" applyFill="1" applyBorder="1" applyAlignment="1">
      <alignment horizontal="center" vertical="center"/>
    </xf>
    <xf numFmtId="0" fontId="10" fillId="6" borderId="11" xfId="3" applyFont="1" applyFill="1" applyBorder="1" applyAlignment="1">
      <alignment horizontal="center" vertical="center"/>
    </xf>
    <xf numFmtId="0" fontId="10" fillId="6" borderId="12" xfId="3" applyFont="1" applyFill="1" applyBorder="1" applyAlignment="1">
      <alignment horizontal="center" vertical="center"/>
    </xf>
    <xf numFmtId="0" fontId="13" fillId="3" borderId="13" xfId="0" applyFont="1" applyFill="1" applyBorder="1" applyAlignment="1">
      <alignment horizontal="center"/>
    </xf>
    <xf numFmtId="0" fontId="9" fillId="8" borderId="16" xfId="0" applyFont="1" applyFill="1" applyBorder="1" applyAlignment="1">
      <alignment horizontal="center"/>
    </xf>
    <xf numFmtId="0" fontId="10" fillId="6" borderId="0" xfId="4" applyFont="1" applyFill="1" applyAlignment="1">
      <alignment horizontal="center" vertical="center"/>
    </xf>
    <xf numFmtId="0" fontId="0" fillId="8" borderId="16" xfId="0" applyFont="1" applyFill="1" applyBorder="1" applyAlignment="1">
      <alignment horizontal="center"/>
    </xf>
    <xf numFmtId="0" fontId="10" fillId="6" borderId="0" xfId="4" applyFont="1" applyFill="1" applyAlignment="1">
      <alignment horizontal="center" vertical="center" wrapText="1"/>
    </xf>
    <xf numFmtId="0" fontId="9" fillId="8" borderId="13" xfId="0" applyFont="1" applyFill="1" applyBorder="1" applyAlignment="1">
      <alignment horizontal="center"/>
    </xf>
    <xf numFmtId="0" fontId="10" fillId="6" borderId="17" xfId="4" applyFont="1" applyFill="1" applyBorder="1" applyAlignment="1">
      <alignment horizontal="center" vertical="center" wrapText="1"/>
    </xf>
    <xf numFmtId="0" fontId="10" fillId="6" borderId="2" xfId="4" applyFont="1" applyFill="1" applyBorder="1" applyAlignment="1">
      <alignment horizontal="center" vertical="center" wrapText="1"/>
    </xf>
    <xf numFmtId="0" fontId="24" fillId="6" borderId="20" xfId="4" applyFont="1" applyFill="1" applyBorder="1" applyAlignment="1">
      <alignment vertical="center"/>
    </xf>
    <xf numFmtId="0" fontId="24" fillId="6" borderId="3" xfId="4" applyFont="1" applyFill="1" applyBorder="1" applyAlignment="1">
      <alignment vertical="center"/>
    </xf>
    <xf numFmtId="0" fontId="10" fillId="6" borderId="2" xfId="4" applyFont="1" applyFill="1" applyBorder="1" applyAlignment="1">
      <alignment horizontal="center" vertical="center"/>
    </xf>
    <xf numFmtId="0" fontId="22" fillId="6" borderId="2" xfId="4" applyFont="1" applyFill="1" applyBorder="1" applyAlignment="1">
      <alignment horizontal="center" vertical="center"/>
    </xf>
    <xf numFmtId="0" fontId="23" fillId="6" borderId="20" xfId="4" applyFont="1" applyFill="1" applyBorder="1" applyAlignment="1">
      <alignment vertical="center"/>
    </xf>
    <xf numFmtId="0" fontId="32" fillId="14" borderId="30" xfId="6" applyFont="1" applyFill="1" applyBorder="1" applyAlignment="1">
      <alignment horizontal="center"/>
    </xf>
    <xf numFmtId="0" fontId="32" fillId="14" borderId="28" xfId="6" applyFont="1" applyFill="1" applyBorder="1" applyAlignment="1">
      <alignment horizontal="center"/>
    </xf>
    <xf numFmtId="0" fontId="32" fillId="14" borderId="29" xfId="6" applyFont="1" applyFill="1" applyBorder="1" applyAlignment="1">
      <alignment horizontal="center"/>
    </xf>
    <xf numFmtId="0" fontId="32" fillId="14" borderId="27" xfId="6" applyFont="1" applyFill="1" applyBorder="1" applyAlignment="1">
      <alignment horizontal="center"/>
    </xf>
    <xf numFmtId="0" fontId="19" fillId="14" borderId="27" xfId="6" applyFont="1" applyFill="1" applyBorder="1" applyAlignment="1">
      <alignment horizontal="center"/>
    </xf>
    <xf numFmtId="0" fontId="19" fillId="14" borderId="28" xfId="6" applyFont="1" applyFill="1" applyBorder="1" applyAlignment="1">
      <alignment horizontal="center"/>
    </xf>
    <xf numFmtId="0" fontId="19" fillId="14" borderId="29" xfId="6" applyFont="1" applyFill="1" applyBorder="1" applyAlignment="1">
      <alignment horizontal="center"/>
    </xf>
    <xf numFmtId="0" fontId="19" fillId="14" borderId="30" xfId="6" applyFont="1" applyFill="1" applyBorder="1" applyAlignment="1">
      <alignment horizontal="center"/>
    </xf>
    <xf numFmtId="0" fontId="19" fillId="14" borderId="31" xfId="6" applyFont="1" applyFill="1" applyBorder="1" applyAlignment="1">
      <alignment horizontal="center"/>
    </xf>
    <xf numFmtId="0" fontId="32" fillId="14" borderId="31" xfId="6" applyFont="1" applyFill="1" applyBorder="1" applyAlignment="1">
      <alignment horizontal="center"/>
    </xf>
    <xf numFmtId="0" fontId="2" fillId="0" borderId="13" xfId="6" applyBorder="1" applyAlignment="1">
      <alignment horizontal="center"/>
    </xf>
    <xf numFmtId="0" fontId="2" fillId="11" borderId="0" xfId="6" applyFill="1" applyAlignment="1">
      <alignment horizontal="center"/>
    </xf>
    <xf numFmtId="0" fontId="2" fillId="11" borderId="0" xfId="6" applyFill="1" applyBorder="1" applyAlignment="1">
      <alignment horizontal="center"/>
    </xf>
    <xf numFmtId="0" fontId="2" fillId="3" borderId="0" xfId="6" applyFill="1" applyBorder="1" applyAlignment="1">
      <alignment horizontal="center"/>
    </xf>
    <xf numFmtId="0" fontId="43" fillId="0" borderId="13" xfId="6" applyFont="1" applyBorder="1" applyAlignment="1">
      <alignment horizontal="center"/>
    </xf>
    <xf numFmtId="0" fontId="43" fillId="0" borderId="53" xfId="6" applyFont="1" applyBorder="1" applyAlignment="1">
      <alignment horizontal="center"/>
    </xf>
    <xf numFmtId="0" fontId="43" fillId="0" borderId="54" xfId="6" applyFont="1" applyBorder="1" applyAlignment="1">
      <alignment horizontal="center"/>
    </xf>
    <xf numFmtId="0" fontId="43" fillId="0" borderId="55" xfId="6" applyFont="1" applyBorder="1" applyAlignment="1">
      <alignment horizontal="center"/>
    </xf>
    <xf numFmtId="0" fontId="43" fillId="0" borderId="10" xfId="6" applyFont="1" applyBorder="1" applyAlignment="1">
      <alignment horizontal="center"/>
    </xf>
    <xf numFmtId="0" fontId="43" fillId="0" borderId="11" xfId="6" applyFont="1" applyBorder="1" applyAlignment="1">
      <alignment horizontal="center"/>
    </xf>
    <xf numFmtId="0" fontId="43" fillId="0" borderId="12" xfId="6" applyFont="1" applyBorder="1" applyAlignment="1">
      <alignment horizontal="center"/>
    </xf>
    <xf numFmtId="165" fontId="2" fillId="3" borderId="13" xfId="6" applyNumberFormat="1" applyFill="1" applyBorder="1" applyAlignment="1">
      <alignment horizontal="center"/>
    </xf>
    <xf numFmtId="0" fontId="22" fillId="6" borderId="13" xfId="4" applyFont="1" applyFill="1" applyBorder="1" applyAlignment="1">
      <alignment horizontal="center" vertical="center"/>
    </xf>
    <xf numFmtId="0" fontId="23" fillId="6" borderId="13" xfId="4" applyFont="1" applyFill="1" applyBorder="1" applyAlignment="1">
      <alignment vertical="center"/>
    </xf>
    <xf numFmtId="0" fontId="10" fillId="13" borderId="21" xfId="4" applyFont="1" applyFill="1" applyBorder="1" applyAlignment="1">
      <alignment horizontal="center" vertical="center"/>
    </xf>
    <xf numFmtId="0" fontId="10" fillId="13" borderId="22" xfId="4" applyFont="1" applyFill="1" applyBorder="1" applyAlignment="1">
      <alignment horizontal="center" vertical="center"/>
    </xf>
    <xf numFmtId="0" fontId="10" fillId="13" borderId="11" xfId="4" applyFont="1" applyFill="1" applyBorder="1" applyAlignment="1">
      <alignment horizontal="center" vertical="center"/>
    </xf>
    <xf numFmtId="0" fontId="10" fillId="13" borderId="12" xfId="4" applyFont="1" applyFill="1" applyBorder="1" applyAlignment="1">
      <alignment horizontal="center" vertical="center"/>
    </xf>
    <xf numFmtId="0" fontId="9" fillId="13" borderId="11" xfId="4" applyFont="1" applyFill="1" applyBorder="1" applyAlignment="1">
      <alignment horizontal="center"/>
    </xf>
    <xf numFmtId="0" fontId="9" fillId="13" borderId="12" xfId="4" applyFont="1" applyFill="1" applyBorder="1" applyAlignment="1">
      <alignment horizontal="center"/>
    </xf>
    <xf numFmtId="0" fontId="9" fillId="13" borderId="10" xfId="4"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22" fillId="13" borderId="13" xfId="4" applyFont="1" applyFill="1" applyBorder="1" applyAlignment="1">
      <alignment horizontal="center" vertical="center"/>
    </xf>
    <xf numFmtId="0" fontId="10" fillId="6" borderId="13" xfId="4" applyFont="1" applyFill="1" applyBorder="1" applyAlignment="1">
      <alignment horizontal="center" vertical="center"/>
    </xf>
    <xf numFmtId="0" fontId="11" fillId="4" borderId="2" xfId="4" applyFont="1" applyFill="1" applyBorder="1" applyAlignment="1">
      <alignment horizontal="center"/>
    </xf>
    <xf numFmtId="0" fontId="11" fillId="4" borderId="3" xfId="4" applyFont="1" applyFill="1" applyBorder="1" applyAlignment="1">
      <alignment horizontal="center"/>
    </xf>
    <xf numFmtId="41" fontId="7" fillId="0" borderId="1" xfId="5" applyFont="1" applyBorder="1" applyAlignment="1">
      <alignment horizontal="right"/>
    </xf>
    <xf numFmtId="41" fontId="7" fillId="0" borderId="8" xfId="5" applyFont="1" applyBorder="1" applyAlignment="1">
      <alignment horizontal="right"/>
    </xf>
    <xf numFmtId="42" fontId="4" fillId="0" borderId="19" xfId="6" applyNumberFormat="1" applyFont="1" applyBorder="1" applyAlignment="1">
      <alignment horizontal="right"/>
    </xf>
    <xf numFmtId="1" fontId="4" fillId="0" borderId="13" xfId="6" applyNumberFormat="1" applyFont="1" applyBorder="1" applyAlignment="1">
      <alignment horizontal="right"/>
    </xf>
    <xf numFmtId="0" fontId="4" fillId="3" borderId="0" xfId="4" applyFill="1" applyAlignment="1">
      <alignment horizontal="center" wrapText="1"/>
    </xf>
    <xf numFmtId="0" fontId="4" fillId="3" borderId="0" xfId="4" applyFill="1" applyAlignment="1"/>
    <xf numFmtId="0" fontId="23" fillId="3" borderId="0" xfId="4" applyFont="1" applyFill="1" applyAlignment="1"/>
    <xf numFmtId="0" fontId="27" fillId="3" borderId="0" xfId="4" applyFont="1" applyFill="1" applyAlignment="1">
      <alignment horizontal="center" wrapText="1"/>
    </xf>
    <xf numFmtId="0" fontId="4" fillId="12" borderId="0" xfId="4" applyFill="1" applyAlignment="1">
      <alignment horizontal="center" wrapText="1"/>
    </xf>
  </cellXfs>
  <cellStyles count="16">
    <cellStyle name="Hipervínculo_Datos en formato de entrega" xfId="8"/>
    <cellStyle name="Millares [0]" xfId="1" builtinId="6"/>
    <cellStyle name="Millares [0] 2" xfId="5"/>
    <cellStyle name="Millares [0] 2 2" xfId="13"/>
    <cellStyle name="Millares [0] 2 2 2" xfId="15"/>
    <cellStyle name="Millares [0] 3" xfId="7"/>
    <cellStyle name="Normal" xfId="0" builtinId="0"/>
    <cellStyle name="Normal 2" xfId="3"/>
    <cellStyle name="Normal 2 2" xfId="6"/>
    <cellStyle name="Normal 2 3" xfId="9"/>
    <cellStyle name="Normal 2 4" xfId="14"/>
    <cellStyle name="Normal 3" xfId="4"/>
    <cellStyle name="Normal 4" xfId="12"/>
    <cellStyle name="Normal_Datos en formato de entrega" xfId="10"/>
    <cellStyle name="Porcentaje" xfId="2" builtinId="5"/>
    <cellStyle name="Porcentaje 2" xfId="11"/>
  </cellStyles>
  <dxfs count="611">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theme="1"/>
        <name val="Arial"/>
        <scheme val="none"/>
      </font>
      <numFmt numFmtId="3" formatCode="#,##0"/>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3" formatCode="#,##0"/>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000000"/>
        <name val="Arial"/>
        <scheme val="none"/>
      </font>
      <numFmt numFmtId="3" formatCode="#,##0"/>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Arial"/>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0"/>
        <color theme="1"/>
        <name val="Arial"/>
        <scheme val="none"/>
      </font>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0"/>
        <color theme="0"/>
        <name val="Arial"/>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thin">
          <color rgb="FF000000"/>
        </bottom>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dxf>
    <dxf>
      <font>
        <strike val="0"/>
        <outline val="0"/>
        <shadow val="0"/>
        <u val="none"/>
        <vertAlign val="baseline"/>
        <sz val="10"/>
        <color theme="0"/>
        <name val="Arial"/>
        <scheme val="none"/>
      </font>
      <fill>
        <patternFill patternType="solid">
          <fgColor indexed="64"/>
          <bgColor rgb="FFD62420"/>
        </patternFill>
      </fill>
      <alignment horizontal="center"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rgb="FF000000"/>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indexed="64"/>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top/>
        <bottom/>
      </border>
      <protection locked="1" hidden="0"/>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border outline="0">
        <top style="thin">
          <color indexed="64"/>
        </top>
      </border>
    </dxf>
    <dxf>
      <font>
        <b val="0"/>
        <i val="0"/>
        <strike val="0"/>
        <condense val="0"/>
        <extend val="0"/>
        <outline val="0"/>
        <shadow val="0"/>
        <u val="none"/>
        <vertAlign val="baseline"/>
        <sz val="11"/>
        <color rgb="FF000000"/>
        <name val="Arial"/>
        <scheme val="none"/>
      </font>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solid">
          <fgColor rgb="FFB7E1CD"/>
          <bgColor rgb="FFB7E1CD"/>
        </patternFill>
      </fill>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Calibri"/>
        <scheme val="none"/>
      </font>
      <numFmt numFmtId="3" formatCode="#,##0"/>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Arial"/>
        <scheme val="none"/>
      </font>
      <numFmt numFmtId="33" formatCode="_-* #,##0_-;\-* #,##0_-;_-* &quot;-&quot;_-;_-@_-"/>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theme="1"/>
        <name val="Arial"/>
        <scheme val="none"/>
      </font>
      <numFmt numFmtId="0" formatCode="Genera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theme="0"/>
        <name val="Arial"/>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scheme val="none"/>
      </font>
      <numFmt numFmtId="0" formatCode="General"/>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ill>
        <patternFill>
          <bgColor theme="0" tint="-4.9989318521683403E-2"/>
        </patternFill>
      </fill>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Arial"/>
        <scheme val="none"/>
      </font>
      <numFmt numFmtId="0" formatCode="General"/>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solid">
          <fgColor rgb="FFFFFFFF"/>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none"/>
      </font>
      <fill>
        <patternFill patternType="solid">
          <fgColor indexed="64"/>
          <bgColor rgb="FFD6242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color theme="1"/>
      </font>
      <border>
        <bottom style="thin">
          <color theme="5"/>
        </bottom>
        <vertical/>
        <horizontal/>
      </border>
    </dxf>
    <dxf>
      <font>
        <color theme="1"/>
      </font>
      <fill>
        <patternFill patternType="none">
          <bgColor auto="1"/>
        </patternFill>
      </fill>
      <border diagonalUp="0" diagonalDown="0">
        <left/>
        <right/>
        <top/>
        <bottom/>
        <vertical/>
        <horizontal/>
      </border>
    </dxf>
    <dxf>
      <fill>
        <patternFill>
          <bgColor rgb="FFC00000"/>
        </patternFill>
      </fill>
    </dxf>
  </dxfs>
  <tableStyles count="3" defaultTableStyle="TableStyleMedium2" defaultPivotStyle="PivotStyleLight16">
    <tableStyle name="Estilo de segmentación de datos 1" pivot="0" table="0" count="4"/>
    <tableStyle name="Estilo de tabla 1" pivot="0" count="1">
      <tableStyleElement type="headerRow" dxfId="610"/>
    </tableStyle>
    <tableStyle name="SlicerStyleDark2 2" pivot="0" table="0" count="10">
      <tableStyleElement type="wholeTable" dxfId="609"/>
      <tableStyleElement type="headerRow" dxfId="608"/>
    </tableStyle>
  </tableStyles>
  <colors>
    <mruColors>
      <color rgb="FFFF3F3F"/>
      <color rgb="FFFF2F2F"/>
    </mruColors>
  </colors>
  <extLst>
    <ext xmlns:x14="http://schemas.microsoft.com/office/spreadsheetml/2009/9/main" uri="{46F421CA-312F-682f-3DD2-61675219B42D}">
      <x14:dxfs count="1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auto="1"/>
          </font>
          <fill>
            <gradientFill degree="270">
              <stop position="0">
                <color theme="0"/>
              </stop>
              <stop position="1">
                <color rgb="FFFFC000"/>
              </stop>
            </gradientFill>
          </fill>
        </dxf>
        <dxf>
          <fill>
            <gradientFill degree="90">
              <stop position="0">
                <color theme="0"/>
              </stop>
              <stop position="0.5">
                <color rgb="FFFFC000"/>
              </stop>
              <stop position="1">
                <color theme="0"/>
              </stop>
            </gradientFill>
          </fill>
        </dxf>
        <dxf>
          <font>
            <color theme="0"/>
          </font>
          <fill>
            <patternFill patternType="solid">
              <fgColor auto="1"/>
              <bgColor rgb="FFD62420"/>
            </patternFill>
          </fill>
        </dxf>
        <dxf>
          <fill>
            <gradientFill degree="270">
              <stop position="0">
                <color theme="0" tint="-5.0965910824915313E-2"/>
              </stop>
              <stop position="1">
                <color theme="0" tint="-0.34900967436750391"/>
              </stop>
            </gradient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Estilo de segmentación de datos 1">
          <x14:slicerStyleElements>
            <x14:slicerStyleElement type="unselectedItemWithData" dxfId="11"/>
            <x14:slicerStyleElement type="selectedItemWithData" dxfId="10"/>
            <x14:slicerStyleElement type="hoveredUnselectedItemWithData" dxfId="9"/>
            <x14:slicerStyleElement type="hoveredSelectedItemWithData" dxfId="8"/>
          </x14:slicerStyleElements>
        </x14:slicerStyle>
        <x14:slicerStyle name="SlicerStyleDark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07/relationships/slicerCache" Target="slicerCaches/slicerCache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microsoft.com/office/2007/relationships/slicerCache" Target="slicerCaches/slicerCache6.xml"/><Relationship Id="rId47" Type="http://schemas.microsoft.com/office/2007/relationships/slicerCache" Target="slicerCaches/slicerCache11.xml"/><Relationship Id="rId50" Type="http://schemas.microsoft.com/office/2007/relationships/slicerCache" Target="slicerCaches/slicerCache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07/relationships/slicerCache" Target="slicerCaches/slicerCache1.xml"/><Relationship Id="rId40" Type="http://schemas.microsoft.com/office/2007/relationships/slicerCache" Target="slicerCaches/slicerCache4.xml"/><Relationship Id="rId45" Type="http://schemas.microsoft.com/office/2007/relationships/slicerCache" Target="slicerCaches/slicerCache9.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07/relationships/slicerCache" Target="slicerCaches/slicerCache8.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microsoft.com/office/2007/relationships/slicerCache" Target="slicerCaches/slicerCache7.xml"/><Relationship Id="rId48" Type="http://schemas.microsoft.com/office/2007/relationships/slicerCache" Target="slicerCaches/slicerCache1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07/relationships/slicerCache" Target="slicerCaches/slicerCache2.xml"/><Relationship Id="rId46" Type="http://schemas.microsoft.com/office/2007/relationships/slicerCache" Target="slicerCaches/slicerCache10.xml"/><Relationship Id="rId20" Type="http://schemas.openxmlformats.org/officeDocument/2006/relationships/worksheet" Target="worksheets/sheet20.xml"/><Relationship Id="rId41" Type="http://schemas.microsoft.com/office/2007/relationships/slicerCache" Target="slicerCaches/slicerCache5.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microsoft.com/office/2007/relationships/slicerCache" Target="slicerCaches/slicerCache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Habitantes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1"/>
          <c:order val="1"/>
          <c:tx>
            <c:strRef>
              <c:f>'Grafico H'!$B$9</c:f>
              <c:strCache>
                <c:ptCount val="1"/>
                <c:pt idx="0">
                  <c:v>Nobsa</c:v>
                </c:pt>
              </c:strCache>
            </c:strRef>
          </c:tx>
          <c:spPr>
            <a:solidFill>
              <a:schemeClr val="accent2"/>
            </a:solidFill>
            <a:ln>
              <a:noFill/>
            </a:ln>
            <a:effectLst/>
            <a:scene3d>
              <a:camera prst="orthographicFront"/>
              <a:lightRig rig="balanced" dir="t">
                <a:rot lat="0" lon="0" rev="8700000"/>
              </a:lightRig>
            </a:scene3d>
            <a:sp3d>
              <a:bevelT w="190500" h="38100"/>
            </a:sp3d>
          </c:spPr>
          <c:invertIfNegative val="0"/>
          <c:cat>
            <c:numRef>
              <c:f>'Grafico H'!$C$3:$C$6</c:f>
              <c:numCache>
                <c:formatCode>General</c:formatCode>
                <c:ptCount val="4"/>
                <c:pt idx="0">
                  <c:v>2018</c:v>
                </c:pt>
                <c:pt idx="1">
                  <c:v>2019</c:v>
                </c:pt>
                <c:pt idx="2">
                  <c:v>2020</c:v>
                </c:pt>
                <c:pt idx="3">
                  <c:v>2021</c:v>
                </c:pt>
              </c:numCache>
            </c:numRef>
          </c:cat>
          <c:val>
            <c:numRef>
              <c:f>'Grafico H'!$D$9:$D$12</c:f>
              <c:numCache>
                <c:formatCode>_(* #,##0_);_(* \(#,##0\);_(* "-"_);_(@_)</c:formatCode>
                <c:ptCount val="4"/>
                <c:pt idx="0">
                  <c:v>15976</c:v>
                </c:pt>
                <c:pt idx="1">
                  <c:v>16238</c:v>
                </c:pt>
                <c:pt idx="2">
                  <c:v>16446</c:v>
                </c:pt>
                <c:pt idx="3" formatCode="#,##0">
                  <c:v>16566</c:v>
                </c:pt>
              </c:numCache>
            </c:numRef>
          </c:val>
          <c:extLst>
            <c:ext xmlns:c16="http://schemas.microsoft.com/office/drawing/2014/chart" uri="{C3380CC4-5D6E-409C-BE32-E72D297353CC}">
              <c16:uniqueId val="{00000000-38E3-4D02-BC3A-4656E12E1DE9}"/>
            </c:ext>
          </c:extLst>
        </c:ser>
        <c:ser>
          <c:idx val="0"/>
          <c:order val="0"/>
          <c:tx>
            <c:strRef>
              <c:f>'Grafico H'!$B$3</c:f>
              <c:strCache>
                <c:ptCount val="1"/>
                <c:pt idx="0">
                  <c:v>Sogamoso</c:v>
                </c:pt>
              </c:strCache>
            </c:strRef>
          </c:tx>
          <c:spPr>
            <a:solidFill>
              <a:schemeClr val="accent1"/>
            </a:solidFill>
            <a:ln>
              <a:noFill/>
            </a:ln>
            <a:effectLst/>
            <a:scene3d>
              <a:camera prst="orthographicFront"/>
              <a:lightRig rig="balanced" dir="t">
                <a:rot lat="0" lon="0" rev="8700000"/>
              </a:lightRig>
            </a:scene3d>
            <a:sp3d>
              <a:bevelT w="190500" h="38100"/>
            </a:sp3d>
          </c:spPr>
          <c:invertIfNegative val="0"/>
          <c:cat>
            <c:numRef>
              <c:f>'Grafico H'!$C$3:$C$6</c:f>
              <c:numCache>
                <c:formatCode>General</c:formatCode>
                <c:ptCount val="4"/>
                <c:pt idx="0">
                  <c:v>2018</c:v>
                </c:pt>
                <c:pt idx="1">
                  <c:v>2019</c:v>
                </c:pt>
                <c:pt idx="2">
                  <c:v>2020</c:v>
                </c:pt>
                <c:pt idx="3">
                  <c:v>2021</c:v>
                </c:pt>
              </c:numCache>
            </c:numRef>
          </c:cat>
          <c:val>
            <c:numRef>
              <c:f>'Grafico H'!$D$3:$D$6</c:f>
              <c:numCache>
                <c:formatCode>_(* #,##0_);_(* \(#,##0\);_(* "-"_);_(@_)</c:formatCode>
                <c:ptCount val="4"/>
                <c:pt idx="0">
                  <c:v>127235</c:v>
                </c:pt>
                <c:pt idx="1">
                  <c:v>129346</c:v>
                </c:pt>
                <c:pt idx="2">
                  <c:v>131105</c:v>
                </c:pt>
                <c:pt idx="3">
                  <c:v>132059</c:v>
                </c:pt>
              </c:numCache>
            </c:numRef>
          </c:val>
          <c:extLst>
            <c:ext xmlns:c16="http://schemas.microsoft.com/office/drawing/2014/chart" uri="{C3380CC4-5D6E-409C-BE32-E72D297353CC}">
              <c16:uniqueId val="{00000001-38E3-4D02-BC3A-4656E12E1DE9}"/>
            </c:ext>
          </c:extLst>
        </c:ser>
        <c:ser>
          <c:idx val="2"/>
          <c:order val="2"/>
          <c:tx>
            <c:strRef>
              <c:f>'Grafico H'!$B$15</c:f>
              <c:strCache>
                <c:ptCount val="1"/>
                <c:pt idx="0">
                  <c:v>Tibasosa</c:v>
                </c:pt>
              </c:strCache>
            </c:strRef>
          </c:tx>
          <c:spPr>
            <a:solidFill>
              <a:schemeClr val="accent3"/>
            </a:solidFill>
            <a:ln>
              <a:noFill/>
            </a:ln>
            <a:effectLst/>
            <a:scene3d>
              <a:camera prst="orthographicFront"/>
              <a:lightRig rig="threePt" dir="t"/>
            </a:scene3d>
            <a:sp3d>
              <a:bevelT w="190500" h="38100"/>
            </a:sp3d>
          </c:spPr>
          <c:invertIfNegative val="0"/>
          <c:cat>
            <c:numRef>
              <c:f>'Grafico H'!$C$3:$C$6</c:f>
              <c:numCache>
                <c:formatCode>General</c:formatCode>
                <c:ptCount val="4"/>
                <c:pt idx="0">
                  <c:v>2018</c:v>
                </c:pt>
                <c:pt idx="1">
                  <c:v>2019</c:v>
                </c:pt>
                <c:pt idx="2">
                  <c:v>2020</c:v>
                </c:pt>
                <c:pt idx="3">
                  <c:v>2021</c:v>
                </c:pt>
              </c:numCache>
            </c:numRef>
          </c:cat>
          <c:val>
            <c:numRef>
              <c:f>'Grafico H'!$D$15:$D$18</c:f>
              <c:numCache>
                <c:formatCode>_(* #,##0_);_(* \(#,##0\);_(* "-"_);_(@_)</c:formatCode>
                <c:ptCount val="4"/>
                <c:pt idx="0">
                  <c:v>12940</c:v>
                </c:pt>
                <c:pt idx="1">
                  <c:v>13196</c:v>
                </c:pt>
                <c:pt idx="2">
                  <c:v>13396</c:v>
                </c:pt>
                <c:pt idx="3" formatCode="#,##0">
                  <c:v>13493</c:v>
                </c:pt>
              </c:numCache>
            </c:numRef>
          </c:val>
          <c:extLst>
            <c:ext xmlns:c16="http://schemas.microsoft.com/office/drawing/2014/chart" uri="{C3380CC4-5D6E-409C-BE32-E72D297353CC}">
              <c16:uniqueId val="{00000002-38E3-4D02-BC3A-4656E12E1DE9}"/>
            </c:ext>
          </c:extLst>
        </c:ser>
        <c:ser>
          <c:idx val="3"/>
          <c:order val="3"/>
          <c:tx>
            <c:strRef>
              <c:f>'Grafico H'!$B$21</c:f>
              <c:strCache>
                <c:ptCount val="1"/>
                <c:pt idx="0">
                  <c:v>Aquitania</c:v>
                </c:pt>
              </c:strCache>
            </c:strRef>
          </c:tx>
          <c:spPr>
            <a:solidFill>
              <a:schemeClr val="accent4"/>
            </a:solidFill>
            <a:ln>
              <a:noFill/>
            </a:ln>
            <a:effectLst/>
            <a:scene3d>
              <a:camera prst="orthographicFront"/>
              <a:lightRig rig="threePt" dir="t"/>
            </a:scene3d>
            <a:sp3d>
              <a:bevelT w="190500" h="38100"/>
            </a:sp3d>
          </c:spPr>
          <c:invertIfNegative val="0"/>
          <c:cat>
            <c:numRef>
              <c:f>'Grafico H'!$C$3:$C$6</c:f>
              <c:numCache>
                <c:formatCode>General</c:formatCode>
                <c:ptCount val="4"/>
                <c:pt idx="0">
                  <c:v>2018</c:v>
                </c:pt>
                <c:pt idx="1">
                  <c:v>2019</c:v>
                </c:pt>
                <c:pt idx="2">
                  <c:v>2020</c:v>
                </c:pt>
                <c:pt idx="3">
                  <c:v>2021</c:v>
                </c:pt>
              </c:numCache>
            </c:numRef>
          </c:cat>
          <c:val>
            <c:numRef>
              <c:f>'Grafico H'!$D$21:$D$24</c:f>
              <c:numCache>
                <c:formatCode>_(* #,##0_);_(* \(#,##0\);_(* "-"_);_(@_)</c:formatCode>
                <c:ptCount val="4"/>
                <c:pt idx="0">
                  <c:v>15377</c:v>
                </c:pt>
                <c:pt idx="1">
                  <c:v>15460</c:v>
                </c:pt>
                <c:pt idx="2">
                  <c:v>15546</c:v>
                </c:pt>
                <c:pt idx="3" formatCode="General">
                  <c:v>15656</c:v>
                </c:pt>
              </c:numCache>
            </c:numRef>
          </c:val>
          <c:extLst>
            <c:ext xmlns:c16="http://schemas.microsoft.com/office/drawing/2014/chart" uri="{C3380CC4-5D6E-409C-BE32-E72D297353CC}">
              <c16:uniqueId val="{00000003-38E3-4D02-BC3A-4656E12E1DE9}"/>
            </c:ext>
          </c:extLst>
        </c:ser>
        <c:dLbls>
          <c:showLegendKey val="0"/>
          <c:showVal val="0"/>
          <c:showCatName val="0"/>
          <c:showSerName val="0"/>
          <c:showPercent val="0"/>
          <c:showBubbleSize val="0"/>
        </c:dLbls>
        <c:gapWidth val="150"/>
        <c:axId val="636513952"/>
        <c:axId val="636511456"/>
      </c:barChart>
      <c:catAx>
        <c:axId val="6365139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auto val="1"/>
        <c:lblAlgn val="ctr"/>
        <c:lblOffset val="100"/>
        <c:noMultiLvlLbl val="1"/>
      </c:cat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Municipal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PM'!$C$32:$C$42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PM'!$D$32:$D$42</c:f>
              <c:numCache>
                <c:formatCode>_(* #,##0_);_(* \(#,##0\);_(* "-"_);_(@_)</c:formatCode>
                <c:ptCount val="11"/>
                <c:pt idx="0">
                  <c:v>260590861548</c:v>
                </c:pt>
                <c:pt idx="1">
                  <c:v>258108116605</c:v>
                </c:pt>
                <c:pt idx="2">
                  <c:v>302511362737</c:v>
                </c:pt>
                <c:pt idx="3">
                  <c:v>324132527358</c:v>
                </c:pt>
                <c:pt idx="4">
                  <c:v>386973491106</c:v>
                </c:pt>
                <c:pt idx="5">
                  <c:v>366512117016</c:v>
                </c:pt>
                <c:pt idx="6">
                  <c:v>406375888381</c:v>
                </c:pt>
                <c:pt idx="7">
                  <c:v>425321474571</c:v>
                </c:pt>
                <c:pt idx="8">
                  <c:v>479683472927</c:v>
                </c:pt>
                <c:pt idx="9">
                  <c:v>413452575250</c:v>
                </c:pt>
                <c:pt idx="10">
                  <c:v>230271954565</c:v>
                </c:pt>
              </c:numCache>
            </c:numRef>
          </c:yVal>
          <c:smooth val="1"/>
          <c:extLst>
            <c:ext xmlns:c16="http://schemas.microsoft.com/office/drawing/2014/chart" uri="{C3380CC4-5D6E-409C-BE32-E72D297353CC}">
              <c16:uniqueId val="{00000000-C4CB-4A58-8AD6-03AC5473D67D}"/>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Educación</a:t>
            </a:r>
          </a:p>
          <a:p>
            <a:pPr>
              <a:defRPr>
                <a:solidFill>
                  <a:schemeClr val="tx1">
                    <a:lumMod val="50000"/>
                    <a:lumOff val="50000"/>
                  </a:schemeClr>
                </a:solidFill>
                <a:latin typeface="Times New Roman" panose="02020603050405020304" pitchFamily="18" charset="0"/>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7502084034367499"/>
          <c:y val="0.14240631163708087"/>
          <c:w val="0.6362601341498979"/>
          <c:h val="0.66063302738045315"/>
        </c:manualLayout>
      </c:layout>
      <c:scatterChart>
        <c:scatterStyle val="smoothMarker"/>
        <c:varyColors val="0"/>
        <c:ser>
          <c:idx val="1"/>
          <c:order val="1"/>
          <c:tx>
            <c:strRef>
              <c:f>'Grafico PE'!$B$9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PE'!$C$9:$C$11</c:f>
              <c:numCache>
                <c:formatCode>General</c:formatCode>
                <c:ptCount val="3"/>
                <c:pt idx="0">
                  <c:v>2018</c:v>
                </c:pt>
                <c:pt idx="1">
                  <c:v>2019</c:v>
                </c:pt>
                <c:pt idx="2">
                  <c:v>2020</c:v>
                </c:pt>
              </c:numCache>
            </c:numRef>
          </c:xVal>
          <c:yVal>
            <c:numRef>
              <c:f>'Grafico PE'!$D$9:$D$11</c:f>
              <c:numCache>
                <c:formatCode>_(* #,##0_);_(* \(#,##0\);_(* "-"_);_(@_)</c:formatCode>
                <c:ptCount val="3"/>
                <c:pt idx="0">
                  <c:v>2009580441</c:v>
                </c:pt>
                <c:pt idx="1">
                  <c:v>3858803920</c:v>
                </c:pt>
                <c:pt idx="2">
                  <c:v>2063021705</c:v>
                </c:pt>
              </c:numCache>
            </c:numRef>
          </c:yVal>
          <c:smooth val="1"/>
          <c:extLst>
            <c:ext xmlns:c16="http://schemas.microsoft.com/office/drawing/2014/chart" uri="{C3380CC4-5D6E-409C-BE32-E72D297353CC}">
              <c16:uniqueId val="{00000000-A88E-4445-8C83-98ABE87087B8}"/>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PE'!$B$3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PE'!$C$3:$C$6</c:f>
              <c:numCache>
                <c:formatCode>General</c:formatCode>
                <c:ptCount val="4"/>
                <c:pt idx="0">
                  <c:v>2018</c:v>
                </c:pt>
                <c:pt idx="1">
                  <c:v>2019</c:v>
                </c:pt>
                <c:pt idx="2">
                  <c:v>2020</c:v>
                </c:pt>
                <c:pt idx="3">
                  <c:v>2021</c:v>
                </c:pt>
              </c:numCache>
            </c:numRef>
          </c:xVal>
          <c:yVal>
            <c:numRef>
              <c:f>'Grafico PE'!$D$3:$D$6</c:f>
              <c:numCache>
                <c:formatCode>_(* #,##0_);_(* \(#,##0\);_(* "-"_);_(@_)</c:formatCode>
                <c:ptCount val="4"/>
                <c:pt idx="0">
                  <c:v>70556916364</c:v>
                </c:pt>
                <c:pt idx="1">
                  <c:v>89770161994</c:v>
                </c:pt>
                <c:pt idx="2">
                  <c:v>67379198357</c:v>
                </c:pt>
                <c:pt idx="3">
                  <c:v>89203644711</c:v>
                </c:pt>
              </c:numCache>
            </c:numRef>
          </c:yVal>
          <c:smooth val="1"/>
          <c:extLst>
            <c:ext xmlns:c16="http://schemas.microsoft.com/office/drawing/2014/chart" uri="{C3380CC4-5D6E-409C-BE32-E72D297353CC}">
              <c16:uniqueId val="{00000001-A88E-4445-8C83-98ABE87087B8}"/>
            </c:ext>
          </c:extLst>
        </c:ser>
        <c:ser>
          <c:idx val="2"/>
          <c:order val="2"/>
          <c:tx>
            <c:strRef>
              <c:f>'Grafico PE'!$B$15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'Grafico PE'!$C$15:$C$17</c:f>
              <c:numCache>
                <c:formatCode>General</c:formatCode>
                <c:ptCount val="3"/>
                <c:pt idx="0">
                  <c:v>2018</c:v>
                </c:pt>
                <c:pt idx="1">
                  <c:v>2019</c:v>
                </c:pt>
                <c:pt idx="2">
                  <c:v>2020</c:v>
                </c:pt>
              </c:numCache>
            </c:numRef>
          </c:xVal>
          <c:yVal>
            <c:numRef>
              <c:f>'Grafico PE'!$D$15:$D$17</c:f>
              <c:numCache>
                <c:formatCode>_(* #,##0_);_(* \(#,##0\);_(* "-"_);_(@_)</c:formatCode>
                <c:ptCount val="3"/>
                <c:pt idx="0">
                  <c:v>2513793477</c:v>
                </c:pt>
                <c:pt idx="1">
                  <c:v>2305736536</c:v>
                </c:pt>
                <c:pt idx="2">
                  <c:v>2118562533</c:v>
                </c:pt>
              </c:numCache>
            </c:numRef>
          </c:yVal>
          <c:smooth val="1"/>
          <c:extLst>
            <c:ext xmlns:c16="http://schemas.microsoft.com/office/drawing/2014/chart" uri="{C3380CC4-5D6E-409C-BE32-E72D297353CC}">
              <c16:uniqueId val="{00000002-A88E-4445-8C83-98ABE87087B8}"/>
            </c:ext>
          </c:extLst>
        </c:ser>
        <c:ser>
          <c:idx val="3"/>
          <c:order val="3"/>
          <c:tx>
            <c:strRef>
              <c:f>'Grafico PE'!$B$21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PE'!$C$21:$C$23</c:f>
              <c:numCache>
                <c:formatCode>General</c:formatCode>
                <c:ptCount val="3"/>
                <c:pt idx="0">
                  <c:v>2018</c:v>
                </c:pt>
                <c:pt idx="1">
                  <c:v>2019</c:v>
                </c:pt>
                <c:pt idx="2">
                  <c:v>2020</c:v>
                </c:pt>
              </c:numCache>
            </c:numRef>
          </c:xVal>
          <c:yVal>
            <c:numRef>
              <c:f>'Grafico PE'!$D$21:$D$23</c:f>
              <c:numCache>
                <c:formatCode>_(* #,##0_);_(* \(#,##0\);_(* "-"_);_(@_)</c:formatCode>
                <c:ptCount val="3"/>
                <c:pt idx="0">
                  <c:v>2130599070</c:v>
                </c:pt>
                <c:pt idx="1">
                  <c:v>2155699476</c:v>
                </c:pt>
                <c:pt idx="2">
                  <c:v>1474467626</c:v>
                </c:pt>
              </c:numCache>
            </c:numRef>
          </c:yVal>
          <c:smooth val="1"/>
          <c:extLst>
            <c:ext xmlns:c16="http://schemas.microsoft.com/office/drawing/2014/chart" uri="{C3380CC4-5D6E-409C-BE32-E72D297353CC}">
              <c16:uniqueId val="{00000003-A88E-4445-8C83-98ABE87087B8}"/>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Educación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PE'!$C$30:$C$40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PE'!$D$30:$D$40</c:f>
              <c:numCache>
                <c:formatCode>_(* #,##0_);_(* \(#,##0\);_(* "-"_);_(@_)</c:formatCode>
                <c:ptCount val="11"/>
                <c:pt idx="0">
                  <c:v>51255577718</c:v>
                </c:pt>
                <c:pt idx="1">
                  <c:v>53745146964</c:v>
                </c:pt>
                <c:pt idx="2">
                  <c:v>60080400678</c:v>
                </c:pt>
                <c:pt idx="3">
                  <c:v>71721714474</c:v>
                </c:pt>
                <c:pt idx="4">
                  <c:v>77432042573</c:v>
                </c:pt>
                <c:pt idx="5">
                  <c:v>101745407650</c:v>
                </c:pt>
                <c:pt idx="6">
                  <c:v>90521973526</c:v>
                </c:pt>
                <c:pt idx="7">
                  <c:v>90024927440</c:v>
                </c:pt>
                <c:pt idx="8">
                  <c:v>110841318969</c:v>
                </c:pt>
                <c:pt idx="9">
                  <c:v>103331230764</c:v>
                </c:pt>
                <c:pt idx="10">
                  <c:v>89203644711</c:v>
                </c:pt>
              </c:numCache>
            </c:numRef>
          </c:yVal>
          <c:smooth val="1"/>
          <c:extLst>
            <c:ext xmlns:c16="http://schemas.microsoft.com/office/drawing/2014/chart" uri="{C3380CC4-5D6E-409C-BE32-E72D297353CC}">
              <c16:uniqueId val="{00000000-B965-4193-AFF3-DEB39651BFDB}"/>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rPr>
              <a:t>Presupuesto Salud</a:t>
            </a:r>
          </a:p>
          <a:p>
            <a:pPr>
              <a:defRPr>
                <a:solidFill>
                  <a:schemeClr val="tx1">
                    <a:lumMod val="50000"/>
                    <a:lumOff val="50000"/>
                  </a:schemeClr>
                </a:solidFill>
              </a:defRPr>
            </a:pPr>
            <a:r>
              <a:rPr lang="en-US">
                <a:solidFill>
                  <a:schemeClr val="tx1">
                    <a:lumMod val="50000"/>
                    <a:lumOff val="50000"/>
                  </a:schemeClr>
                </a:solidFill>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7502084034367499"/>
          <c:y val="0.14240631163708087"/>
          <c:w val="0.6362601341498979"/>
          <c:h val="0.66063302738045315"/>
        </c:manualLayout>
      </c:layout>
      <c:scatterChart>
        <c:scatterStyle val="smoothMarker"/>
        <c:varyColors val="0"/>
        <c:ser>
          <c:idx val="1"/>
          <c:order val="1"/>
          <c:tx>
            <c:strRef>
              <c:f>'Grafico S'!$B$9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S'!$C$9:$C$11</c:f>
              <c:numCache>
                <c:formatCode>General</c:formatCode>
                <c:ptCount val="3"/>
                <c:pt idx="0">
                  <c:v>2018</c:v>
                </c:pt>
                <c:pt idx="1">
                  <c:v>2019</c:v>
                </c:pt>
                <c:pt idx="2">
                  <c:v>2020</c:v>
                </c:pt>
              </c:numCache>
            </c:numRef>
          </c:xVal>
          <c:yVal>
            <c:numRef>
              <c:f>'Grafico S'!$D$9:$D$11</c:f>
              <c:numCache>
                <c:formatCode>_(* #,##0_);_(* \(#,##0\);_(* "-"_);_(@_)</c:formatCode>
                <c:ptCount val="3"/>
                <c:pt idx="0">
                  <c:v>12143758921</c:v>
                </c:pt>
                <c:pt idx="1">
                  <c:v>13941046014</c:v>
                </c:pt>
                <c:pt idx="2">
                  <c:v>15297393682</c:v>
                </c:pt>
              </c:numCache>
            </c:numRef>
          </c:yVal>
          <c:smooth val="1"/>
          <c:extLst>
            <c:ext xmlns:c16="http://schemas.microsoft.com/office/drawing/2014/chart" uri="{C3380CC4-5D6E-409C-BE32-E72D297353CC}">
              <c16:uniqueId val="{00000000-093A-4E83-A3E6-B311725BEB1C}"/>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S'!$B$3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S'!$C$3:$C$6</c:f>
              <c:numCache>
                <c:formatCode>General</c:formatCode>
                <c:ptCount val="4"/>
                <c:pt idx="0">
                  <c:v>2018</c:v>
                </c:pt>
                <c:pt idx="1">
                  <c:v>2019</c:v>
                </c:pt>
                <c:pt idx="2">
                  <c:v>2020</c:v>
                </c:pt>
                <c:pt idx="3">
                  <c:v>2021</c:v>
                </c:pt>
              </c:numCache>
            </c:numRef>
          </c:xVal>
          <c:yVal>
            <c:numRef>
              <c:f>'Grafico S'!$D$3:$D$6</c:f>
              <c:numCache>
                <c:formatCode>_(* #,##0_);_(* \(#,##0\);_(* "-"_);_(@_)</c:formatCode>
                <c:ptCount val="4"/>
                <c:pt idx="0">
                  <c:v>42998005016</c:v>
                </c:pt>
                <c:pt idx="1">
                  <c:v>46806993829</c:v>
                </c:pt>
                <c:pt idx="2">
                  <c:v>48603748315</c:v>
                </c:pt>
                <c:pt idx="3">
                  <c:v>55586297692</c:v>
                </c:pt>
              </c:numCache>
            </c:numRef>
          </c:yVal>
          <c:smooth val="1"/>
          <c:extLst>
            <c:ext xmlns:c16="http://schemas.microsoft.com/office/drawing/2014/chart" uri="{C3380CC4-5D6E-409C-BE32-E72D297353CC}">
              <c16:uniqueId val="{00000001-093A-4E83-A3E6-B311725BEB1C}"/>
            </c:ext>
          </c:extLst>
        </c:ser>
        <c:ser>
          <c:idx val="2"/>
          <c:order val="2"/>
          <c:tx>
            <c:strRef>
              <c:f>'Grafico S'!$B$15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S'!$C$15:$C$17</c:f>
              <c:numCache>
                <c:formatCode>General</c:formatCode>
                <c:ptCount val="3"/>
                <c:pt idx="0">
                  <c:v>2018</c:v>
                </c:pt>
                <c:pt idx="1">
                  <c:v>2019</c:v>
                </c:pt>
                <c:pt idx="2">
                  <c:v>2020</c:v>
                </c:pt>
              </c:numCache>
            </c:numRef>
          </c:xVal>
          <c:yVal>
            <c:numRef>
              <c:f>'Grafico S'!$D$15:$D$17</c:f>
              <c:numCache>
                <c:formatCode>_(* #,##0_);_(* \(#,##0\);_(* "-"_);_(@_)</c:formatCode>
                <c:ptCount val="3"/>
                <c:pt idx="0">
                  <c:v>4974111346</c:v>
                </c:pt>
                <c:pt idx="1">
                  <c:v>5428223277</c:v>
                </c:pt>
                <c:pt idx="2">
                  <c:v>6210426396</c:v>
                </c:pt>
              </c:numCache>
            </c:numRef>
          </c:yVal>
          <c:smooth val="1"/>
          <c:extLst>
            <c:ext xmlns:c16="http://schemas.microsoft.com/office/drawing/2014/chart" uri="{C3380CC4-5D6E-409C-BE32-E72D297353CC}">
              <c16:uniqueId val="{00000002-093A-4E83-A3E6-B311725BEB1C}"/>
            </c:ext>
          </c:extLst>
        </c:ser>
        <c:ser>
          <c:idx val="3"/>
          <c:order val="3"/>
          <c:tx>
            <c:strRef>
              <c:f>'Grafico S'!$B$21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S'!$C$21:$C$23</c:f>
              <c:numCache>
                <c:formatCode>General</c:formatCode>
                <c:ptCount val="3"/>
                <c:pt idx="0">
                  <c:v>2018</c:v>
                </c:pt>
                <c:pt idx="1">
                  <c:v>2019</c:v>
                </c:pt>
                <c:pt idx="2">
                  <c:v>2020</c:v>
                </c:pt>
              </c:numCache>
            </c:numRef>
          </c:xVal>
          <c:yVal>
            <c:numRef>
              <c:f>'Grafico S'!$D$21:$D$23</c:f>
              <c:numCache>
                <c:formatCode>_(* #,##0_);_(* \(#,##0\);_(* "-"_);_(@_)</c:formatCode>
                <c:ptCount val="3"/>
                <c:pt idx="0">
                  <c:v>4860992491</c:v>
                </c:pt>
                <c:pt idx="1">
                  <c:v>8113410236</c:v>
                </c:pt>
                <c:pt idx="2">
                  <c:v>7804191090</c:v>
                </c:pt>
              </c:numCache>
            </c:numRef>
          </c:yVal>
          <c:smooth val="1"/>
          <c:extLst>
            <c:ext xmlns:c16="http://schemas.microsoft.com/office/drawing/2014/chart" uri="{C3380CC4-5D6E-409C-BE32-E72D297353CC}">
              <c16:uniqueId val="{00000003-093A-4E83-A3E6-B311725BEB1C}"/>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Times New Roman" panose="02020603050405020304" pitchFamily="18" charset="0"/>
          <a:ea typeface="+mn-ea"/>
          <a:cs typeface="Times New Roman" panose="02020603050405020304"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Educación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S'!$C$32:$C$42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S'!$D$32:$D$42</c:f>
              <c:numCache>
                <c:formatCode>_(* #,##0_);_(* \(#,##0\);_(* "-"_);_(@_)</c:formatCode>
                <c:ptCount val="11"/>
                <c:pt idx="0">
                  <c:v>45310023907</c:v>
                </c:pt>
                <c:pt idx="1">
                  <c:v>52246983633</c:v>
                </c:pt>
                <c:pt idx="2">
                  <c:v>68300251894</c:v>
                </c:pt>
                <c:pt idx="3">
                  <c:v>70292053797</c:v>
                </c:pt>
                <c:pt idx="4">
                  <c:v>77432042573</c:v>
                </c:pt>
                <c:pt idx="5">
                  <c:v>78490016578</c:v>
                </c:pt>
                <c:pt idx="6">
                  <c:v>91061329143</c:v>
                </c:pt>
                <c:pt idx="7">
                  <c:v>98607406038</c:v>
                </c:pt>
                <c:pt idx="8">
                  <c:v>110919622724</c:v>
                </c:pt>
                <c:pt idx="9">
                  <c:v>119625528722</c:v>
                </c:pt>
                <c:pt idx="10">
                  <c:v>55586297692</c:v>
                </c:pt>
              </c:numCache>
            </c:numRef>
          </c:yVal>
          <c:smooth val="1"/>
          <c:extLst>
            <c:ext xmlns:c16="http://schemas.microsoft.com/office/drawing/2014/chart" uri="{C3380CC4-5D6E-409C-BE32-E72D297353CC}">
              <c16:uniqueId val="{00000000-F651-48BB-94AE-86565723C377}"/>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Funcionamiento</a:t>
            </a:r>
          </a:p>
          <a:p>
            <a:pPr>
              <a:defRPr>
                <a:solidFill>
                  <a:schemeClr val="tx1">
                    <a:lumMod val="50000"/>
                    <a:lumOff val="50000"/>
                  </a:schemeClr>
                </a:solidFill>
                <a:latin typeface="Times New Roman" panose="02020603050405020304" pitchFamily="18" charset="0"/>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7502084034367499"/>
          <c:y val="0.14240631163708087"/>
          <c:w val="0.6362601341498979"/>
          <c:h val="0.66063302738045315"/>
        </c:manualLayout>
      </c:layout>
      <c:scatterChart>
        <c:scatterStyle val="smoothMarker"/>
        <c:varyColors val="0"/>
        <c:ser>
          <c:idx val="1"/>
          <c:order val="1"/>
          <c:tx>
            <c:strRef>
              <c:f>'Grafico F'!$B$9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F'!$C$9:$C$11</c:f>
              <c:numCache>
                <c:formatCode>General</c:formatCode>
                <c:ptCount val="3"/>
                <c:pt idx="0">
                  <c:v>2018</c:v>
                </c:pt>
                <c:pt idx="1">
                  <c:v>2019</c:v>
                </c:pt>
                <c:pt idx="2">
                  <c:v>2020</c:v>
                </c:pt>
              </c:numCache>
            </c:numRef>
          </c:xVal>
          <c:yVal>
            <c:numRef>
              <c:f>'Grafico F'!$D$9:$D$11</c:f>
              <c:numCache>
                <c:formatCode>_(* #,##0_);_(* \(#,##0\);_(* "-"_);_(@_)</c:formatCode>
                <c:ptCount val="3"/>
                <c:pt idx="0">
                  <c:v>1338660935</c:v>
                </c:pt>
                <c:pt idx="1">
                  <c:v>1581198491</c:v>
                </c:pt>
                <c:pt idx="2">
                  <c:v>1817773394</c:v>
                </c:pt>
              </c:numCache>
            </c:numRef>
          </c:yVal>
          <c:smooth val="1"/>
          <c:extLst>
            <c:ext xmlns:c16="http://schemas.microsoft.com/office/drawing/2014/chart" uri="{C3380CC4-5D6E-409C-BE32-E72D297353CC}">
              <c16:uniqueId val="{00000000-4F89-40C7-9EE6-47AB0A5FF019}"/>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F'!$B$3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F'!$C$3:$C$6</c:f>
              <c:numCache>
                <c:formatCode>General</c:formatCode>
                <c:ptCount val="4"/>
                <c:pt idx="0">
                  <c:v>2018</c:v>
                </c:pt>
                <c:pt idx="1">
                  <c:v>2019</c:v>
                </c:pt>
                <c:pt idx="2">
                  <c:v>2020</c:v>
                </c:pt>
                <c:pt idx="3">
                  <c:v>2021</c:v>
                </c:pt>
              </c:numCache>
            </c:numRef>
          </c:xVal>
          <c:yVal>
            <c:numRef>
              <c:f>'Grafico F'!$D$3:$D$6</c:f>
              <c:numCache>
                <c:formatCode>_(* #,##0_);_(* \(#,##0\);_(* "-"_);_(@_)</c:formatCode>
                <c:ptCount val="4"/>
                <c:pt idx="0">
                  <c:v>19478744903</c:v>
                </c:pt>
                <c:pt idx="1">
                  <c:v>21791568156</c:v>
                </c:pt>
                <c:pt idx="2">
                  <c:v>25270296991</c:v>
                </c:pt>
                <c:pt idx="3">
                  <c:v>26359590567</c:v>
                </c:pt>
              </c:numCache>
            </c:numRef>
          </c:yVal>
          <c:smooth val="1"/>
          <c:extLst>
            <c:ext xmlns:c16="http://schemas.microsoft.com/office/drawing/2014/chart" uri="{C3380CC4-5D6E-409C-BE32-E72D297353CC}">
              <c16:uniqueId val="{00000001-4F89-40C7-9EE6-47AB0A5FF019}"/>
            </c:ext>
          </c:extLst>
        </c:ser>
        <c:ser>
          <c:idx val="2"/>
          <c:order val="2"/>
          <c:tx>
            <c:strRef>
              <c:f>'Grafico F'!$B$15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F'!$C$15:$C$17</c:f>
              <c:numCache>
                <c:formatCode>General</c:formatCode>
                <c:ptCount val="3"/>
                <c:pt idx="0">
                  <c:v>2018</c:v>
                </c:pt>
                <c:pt idx="1">
                  <c:v>2019</c:v>
                </c:pt>
                <c:pt idx="2">
                  <c:v>2020</c:v>
                </c:pt>
              </c:numCache>
            </c:numRef>
          </c:xVal>
          <c:yVal>
            <c:numRef>
              <c:f>'Grafico F'!$D$15:$D$17</c:f>
              <c:numCache>
                <c:formatCode>_(* #,##0_);_(* \(#,##0\);_(* "-"_);_(@_)</c:formatCode>
                <c:ptCount val="3"/>
                <c:pt idx="0">
                  <c:v>4464673200</c:v>
                </c:pt>
                <c:pt idx="1">
                  <c:v>5188518523</c:v>
                </c:pt>
                <c:pt idx="2">
                  <c:v>5662905062</c:v>
                </c:pt>
              </c:numCache>
            </c:numRef>
          </c:yVal>
          <c:smooth val="1"/>
          <c:extLst>
            <c:ext xmlns:c16="http://schemas.microsoft.com/office/drawing/2014/chart" uri="{C3380CC4-5D6E-409C-BE32-E72D297353CC}">
              <c16:uniqueId val="{00000002-4F89-40C7-9EE6-47AB0A5FF019}"/>
            </c:ext>
          </c:extLst>
        </c:ser>
        <c:ser>
          <c:idx val="3"/>
          <c:order val="3"/>
          <c:tx>
            <c:strRef>
              <c:f>'Grafico F'!$B$21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F'!$C$21:$C$23</c:f>
              <c:numCache>
                <c:formatCode>General</c:formatCode>
                <c:ptCount val="3"/>
                <c:pt idx="0">
                  <c:v>2018</c:v>
                </c:pt>
                <c:pt idx="1">
                  <c:v>2019</c:v>
                </c:pt>
                <c:pt idx="2">
                  <c:v>2020</c:v>
                </c:pt>
              </c:numCache>
            </c:numRef>
          </c:xVal>
          <c:yVal>
            <c:numRef>
              <c:f>'Grafico F'!$D$21:$D$23</c:f>
              <c:numCache>
                <c:formatCode>_(* #,##0_);_(* \(#,##0\);_(* "-"_);_(@_)</c:formatCode>
                <c:ptCount val="3"/>
                <c:pt idx="0">
                  <c:v>2819687528</c:v>
                </c:pt>
                <c:pt idx="1">
                  <c:v>3377262333</c:v>
                </c:pt>
                <c:pt idx="2">
                  <c:v>3539892642</c:v>
                </c:pt>
              </c:numCache>
            </c:numRef>
          </c:yVal>
          <c:smooth val="1"/>
          <c:extLst>
            <c:ext xmlns:c16="http://schemas.microsoft.com/office/drawing/2014/chart" uri="{C3380CC4-5D6E-409C-BE32-E72D297353CC}">
              <c16:uniqueId val="{00000003-4F89-40C7-9EE6-47AB0A5FF019}"/>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Presupuesto Funcionamiento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F'!$C$32:$C$41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'Grafico F'!$D$32:$D$41</c:f>
              <c:numCache>
                <c:formatCode>_(* #,##0_);_(* \(#,##0\);_(* "-"_);_(@_)</c:formatCode>
                <c:ptCount val="10"/>
                <c:pt idx="0">
                  <c:v>20553140181</c:v>
                </c:pt>
                <c:pt idx="1">
                  <c:v>22319411960</c:v>
                </c:pt>
                <c:pt idx="2">
                  <c:v>25466597456</c:v>
                </c:pt>
                <c:pt idx="3">
                  <c:v>28107063762</c:v>
                </c:pt>
                <c:pt idx="4">
                  <c:v>31196542102</c:v>
                </c:pt>
                <c:pt idx="5">
                  <c:v>33002258825</c:v>
                </c:pt>
                <c:pt idx="6">
                  <c:v>36687062126</c:v>
                </c:pt>
                <c:pt idx="7">
                  <c:v>39255434624</c:v>
                </c:pt>
                <c:pt idx="8">
                  <c:v>44160854286</c:v>
                </c:pt>
                <c:pt idx="9">
                  <c:v>45660073191</c:v>
                </c:pt>
              </c:numCache>
            </c:numRef>
          </c:yVal>
          <c:smooth val="1"/>
          <c:extLst>
            <c:ext xmlns:c16="http://schemas.microsoft.com/office/drawing/2014/chart" uri="{C3380CC4-5D6E-409C-BE32-E72D297353CC}">
              <c16:uniqueId val="{00000000-1A43-4D23-B05F-A478040330E7}"/>
            </c:ext>
          </c:extLst>
        </c:ser>
        <c:dLbls>
          <c:showLegendKey val="0"/>
          <c:showVal val="0"/>
          <c:showCatName val="0"/>
          <c:showSerName val="0"/>
          <c:showPercent val="0"/>
          <c:showBubbleSize val="0"/>
        </c:dLbls>
        <c:axId val="636513952"/>
        <c:axId val="636511456"/>
      </c:scatterChart>
      <c:valAx>
        <c:axId val="636513952"/>
        <c:scaling>
          <c:orientation val="minMax"/>
          <c:max val="2020"/>
          <c:min val="2010"/>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'Grafico EYD'!$B$3</c:f>
              <c:strCache>
                <c:ptCount val="1"/>
                <c:pt idx="0">
                  <c:v>PET</c:v>
                </c:pt>
              </c:strCache>
            </c:strRef>
          </c:tx>
          <c:spPr>
            <a:solidFill>
              <a:schemeClr val="accent1"/>
            </a:solidFill>
            <a:ln>
              <a:noFill/>
            </a:ln>
            <a:effectLst/>
            <a:scene3d>
              <a:camera prst="orthographicFront"/>
              <a:lightRig rig="balanced" dir="t">
                <a:rot lat="0" lon="0" rev="8700000"/>
              </a:lightRig>
            </a:scene3d>
            <a:sp3d>
              <a:bevelT w="190500" h="38100"/>
            </a:sp3d>
          </c:spPr>
          <c:invertIfNegative val="0"/>
          <c:cat>
            <c:numRef>
              <c:f>('Grafico EYD'!$C$3,'Grafico EYD'!$C$8,'Grafico EYD'!$C$13,'Grafico EYD'!$C$18)</c:f>
              <c:numCache>
                <c:formatCode>General</c:formatCode>
                <c:ptCount val="4"/>
                <c:pt idx="0">
                  <c:v>2018</c:v>
                </c:pt>
                <c:pt idx="1">
                  <c:v>2019</c:v>
                </c:pt>
                <c:pt idx="2">
                  <c:v>2020</c:v>
                </c:pt>
                <c:pt idx="3">
                  <c:v>2021</c:v>
                </c:pt>
              </c:numCache>
            </c:numRef>
          </c:cat>
          <c:val>
            <c:numRef>
              <c:f>('Grafico EYD'!$D$3,'Grafico EYD'!$D$8,'Grafico EYD'!$D$13,'Grafico EYD'!$D$18)</c:f>
              <c:numCache>
                <c:formatCode>_(* #,##0_);_(* \(#,##0\);_(* "-"_);_(@_)</c:formatCode>
                <c:ptCount val="4"/>
                <c:pt idx="0">
                  <c:v>170636</c:v>
                </c:pt>
                <c:pt idx="1">
                  <c:v>170463.5</c:v>
                </c:pt>
                <c:pt idx="2">
                  <c:v>170251</c:v>
                </c:pt>
                <c:pt idx="3">
                  <c:v>186672</c:v>
                </c:pt>
              </c:numCache>
            </c:numRef>
          </c:val>
          <c:extLst>
            <c:ext xmlns:c16="http://schemas.microsoft.com/office/drawing/2014/chart" uri="{C3380CC4-5D6E-409C-BE32-E72D297353CC}">
              <c16:uniqueId val="{00000000-FDFE-4157-8BE1-873B5D7FB003}"/>
            </c:ext>
          </c:extLst>
        </c:ser>
        <c:ser>
          <c:idx val="4"/>
          <c:order val="4"/>
          <c:tx>
            <c:strRef>
              <c:f>'Grafico EYD'!$B$7</c:f>
              <c:strCache>
                <c:ptCount val="1"/>
                <c:pt idx="0">
                  <c:v>D</c:v>
                </c:pt>
              </c:strCache>
            </c:strRef>
          </c:tx>
          <c:spPr>
            <a:solidFill>
              <a:schemeClr val="accent2"/>
            </a:solidFill>
            <a:ln>
              <a:noFill/>
            </a:ln>
            <a:effectLst/>
            <a:scene3d>
              <a:camera prst="orthographicFront"/>
              <a:lightRig rig="balanced" dir="t">
                <a:rot lat="0" lon="0" rev="8700000"/>
              </a:lightRig>
            </a:scene3d>
            <a:sp3d>
              <a:bevelT w="190500" h="38100"/>
            </a:sp3d>
          </c:spPr>
          <c:invertIfNegative val="0"/>
          <c:dPt>
            <c:idx val="0"/>
            <c:invertIfNegative val="0"/>
            <c:bubble3D val="0"/>
            <c:extLst>
              <c:ext xmlns:c16="http://schemas.microsoft.com/office/drawing/2014/chart" uri="{C3380CC4-5D6E-409C-BE32-E72D297353CC}">
                <c16:uniqueId val="{00000001-FDFE-4157-8BE1-873B5D7FB003}"/>
              </c:ext>
            </c:extLst>
          </c:dPt>
          <c:cat>
            <c:numRef>
              <c:f>('Grafico EYD'!$C$7,'Grafico EYD'!$C$12,'Grafico EYD'!$C$17,'Grafico EYD'!$C$22)</c:f>
              <c:numCache>
                <c:formatCode>General</c:formatCode>
                <c:ptCount val="4"/>
                <c:pt idx="0">
                  <c:v>2018</c:v>
                </c:pt>
                <c:pt idx="1">
                  <c:v>2019</c:v>
                </c:pt>
                <c:pt idx="2">
                  <c:v>2020</c:v>
                </c:pt>
                <c:pt idx="3">
                  <c:v>2021</c:v>
                </c:pt>
              </c:numCache>
            </c:numRef>
          </c:cat>
          <c:val>
            <c:numRef>
              <c:f>('Grafico EYD'!$D$7,'Grafico EYD'!$D$12,'Grafico EYD'!$D$17,'Grafico EYD'!$D$22)</c:f>
              <c:numCache>
                <c:formatCode>_(* #,##0_);_(* \(#,##0\);_(* "-"_);_(@_)</c:formatCode>
                <c:ptCount val="4"/>
                <c:pt idx="0">
                  <c:v>6334.7659966737847</c:v>
                </c:pt>
                <c:pt idx="1">
                  <c:v>13505.615000000005</c:v>
                </c:pt>
                <c:pt idx="2">
                  <c:v>9380.4679999999935</c:v>
                </c:pt>
                <c:pt idx="3">
                  <c:v>8719.211999999985</c:v>
                </c:pt>
              </c:numCache>
            </c:numRef>
          </c:val>
          <c:extLst>
            <c:ext xmlns:c16="http://schemas.microsoft.com/office/drawing/2014/chart" uri="{C3380CC4-5D6E-409C-BE32-E72D297353CC}">
              <c16:uniqueId val="{00000002-FDFE-4157-8BE1-873B5D7FB003}"/>
            </c:ext>
          </c:extLst>
        </c:ser>
        <c:ser>
          <c:idx val="1"/>
          <c:order val="1"/>
          <c:tx>
            <c:strRef>
              <c:f>'Grafico EYD'!$B$4</c:f>
              <c:strCache>
                <c:ptCount val="1"/>
                <c:pt idx="0">
                  <c:v>PEI</c:v>
                </c:pt>
              </c:strCache>
            </c:strRef>
          </c:tx>
          <c:spPr>
            <a:solidFill>
              <a:srgbClr val="FF0000"/>
            </a:solidFill>
            <a:ln>
              <a:noFill/>
            </a:ln>
            <a:effectLst/>
            <a:scene3d>
              <a:camera prst="orthographicFront"/>
              <a:lightRig rig="balanced" dir="t">
                <a:rot lat="0" lon="0" rev="8700000"/>
              </a:lightRig>
            </a:scene3d>
            <a:sp3d>
              <a:bevelT w="190500" h="38100"/>
            </a:sp3d>
          </c:spPr>
          <c:invertIfNegative val="0"/>
          <c:cat>
            <c:numRef>
              <c:f>('Grafico EYD'!$C$4,'Grafico EYD'!$C$9,'Grafico EYD'!$C$14,'Grafico EYD'!$C$19)</c:f>
              <c:numCache>
                <c:formatCode>General</c:formatCode>
                <c:ptCount val="4"/>
                <c:pt idx="0">
                  <c:v>2018</c:v>
                </c:pt>
                <c:pt idx="1">
                  <c:v>2019</c:v>
                </c:pt>
                <c:pt idx="2">
                  <c:v>2020</c:v>
                </c:pt>
                <c:pt idx="3">
                  <c:v>2021</c:v>
                </c:pt>
              </c:numCache>
            </c:numRef>
          </c:cat>
          <c:val>
            <c:numRef>
              <c:f>('Grafico EYD'!$D$4,'Grafico EYD'!$D$9,'Grafico EYD'!$D$14,'Grafico EYD'!$D$19)</c:f>
              <c:numCache>
                <c:formatCode>_(* #,##0_);_(* \(#,##0\);_(* "-"_);_(@_)</c:formatCode>
                <c:ptCount val="4"/>
                <c:pt idx="0">
                  <c:v>69751</c:v>
                </c:pt>
                <c:pt idx="1">
                  <c:v>70021.5</c:v>
                </c:pt>
                <c:pt idx="2">
                  <c:v>70297</c:v>
                </c:pt>
                <c:pt idx="3">
                  <c:v>74536.5</c:v>
                </c:pt>
              </c:numCache>
            </c:numRef>
          </c:val>
          <c:extLst>
            <c:ext xmlns:c16="http://schemas.microsoft.com/office/drawing/2014/chart" uri="{C3380CC4-5D6E-409C-BE32-E72D297353CC}">
              <c16:uniqueId val="{00000003-FDFE-4157-8BE1-873B5D7FB003}"/>
            </c:ext>
          </c:extLst>
        </c:ser>
        <c:ser>
          <c:idx val="2"/>
          <c:order val="2"/>
          <c:tx>
            <c:strRef>
              <c:f>'Grafico EYD'!$B$5</c:f>
              <c:strCache>
                <c:ptCount val="1"/>
                <c:pt idx="0">
                  <c:v>PEA</c:v>
                </c:pt>
              </c:strCache>
            </c:strRef>
          </c:tx>
          <c:spPr>
            <a:solidFill>
              <a:srgbClr val="00B050"/>
            </a:solidFill>
            <a:ln>
              <a:noFill/>
            </a:ln>
            <a:effectLst/>
            <a:scene3d>
              <a:camera prst="orthographicFront"/>
              <a:lightRig rig="balanced" dir="t">
                <a:rot lat="0" lon="0" rev="8700000"/>
              </a:lightRig>
            </a:scene3d>
            <a:sp3d>
              <a:bevelT w="190500" h="38100"/>
            </a:sp3d>
          </c:spPr>
          <c:invertIfNegative val="0"/>
          <c:dPt>
            <c:idx val="0"/>
            <c:invertIfNegative val="0"/>
            <c:bubble3D val="0"/>
            <c:extLst>
              <c:ext xmlns:c16="http://schemas.microsoft.com/office/drawing/2014/chart" uri="{C3380CC4-5D6E-409C-BE32-E72D297353CC}">
                <c16:uniqueId val="{00000004-FDFE-4157-8BE1-873B5D7FB003}"/>
              </c:ext>
            </c:extLst>
          </c:dPt>
          <c:cat>
            <c:numRef>
              <c:f>('Grafico EYD'!$C$5,'Grafico EYD'!$C$10,'Grafico EYD'!$C$15,'Grafico EYD'!$C$20)</c:f>
              <c:numCache>
                <c:formatCode>General</c:formatCode>
                <c:ptCount val="4"/>
                <c:pt idx="0">
                  <c:v>2018</c:v>
                </c:pt>
                <c:pt idx="1">
                  <c:v>2019</c:v>
                </c:pt>
                <c:pt idx="2">
                  <c:v>2020</c:v>
                </c:pt>
                <c:pt idx="3">
                  <c:v>2021</c:v>
                </c:pt>
              </c:numCache>
            </c:numRef>
          </c:cat>
          <c:val>
            <c:numRef>
              <c:f>('Grafico EYD'!$D$5,'Grafico EYD'!$D$10,'Grafico EYD'!$D$15,'Grafico EYD'!$D$20)</c:f>
              <c:numCache>
                <c:formatCode>_(* #,##0_);_(* \(#,##0\);_(* "-"_);_(@_)</c:formatCode>
                <c:ptCount val="4"/>
                <c:pt idx="0">
                  <c:v>100885</c:v>
                </c:pt>
                <c:pt idx="1">
                  <c:v>100442</c:v>
                </c:pt>
                <c:pt idx="2">
                  <c:v>99954</c:v>
                </c:pt>
                <c:pt idx="3">
                  <c:v>112135.5</c:v>
                </c:pt>
              </c:numCache>
            </c:numRef>
          </c:val>
          <c:extLst>
            <c:ext xmlns:c16="http://schemas.microsoft.com/office/drawing/2014/chart" uri="{C3380CC4-5D6E-409C-BE32-E72D297353CC}">
              <c16:uniqueId val="{00000005-FDFE-4157-8BE1-873B5D7FB003}"/>
            </c:ext>
          </c:extLst>
        </c:ser>
        <c:ser>
          <c:idx val="3"/>
          <c:order val="3"/>
          <c:tx>
            <c:strRef>
              <c:f>'Grafico EYD'!$B$6</c:f>
              <c:strCache>
                <c:ptCount val="1"/>
                <c:pt idx="0">
                  <c:v>O</c:v>
                </c:pt>
              </c:strCache>
            </c:strRef>
          </c:tx>
          <c:spPr>
            <a:solidFill>
              <a:srgbClr val="FFFF00"/>
            </a:solidFill>
            <a:ln>
              <a:noFill/>
            </a:ln>
            <a:effectLst/>
            <a:scene3d>
              <a:camera prst="orthographicFront"/>
              <a:lightRig rig="balanced" dir="t">
                <a:rot lat="0" lon="0" rev="8700000"/>
              </a:lightRig>
            </a:scene3d>
            <a:sp3d>
              <a:bevelT w="190500" h="38100"/>
            </a:sp3d>
          </c:spPr>
          <c:invertIfNegative val="0"/>
          <c:dPt>
            <c:idx val="0"/>
            <c:invertIfNegative val="0"/>
            <c:bubble3D val="0"/>
            <c:extLst>
              <c:ext xmlns:c16="http://schemas.microsoft.com/office/drawing/2014/chart" uri="{C3380CC4-5D6E-409C-BE32-E72D297353CC}">
                <c16:uniqueId val="{00000006-FDFE-4157-8BE1-873B5D7FB003}"/>
              </c:ext>
            </c:extLst>
          </c:dPt>
          <c:cat>
            <c:numRef>
              <c:f>('Grafico EYD'!$C$6,'Grafico EYD'!$C$11,'Grafico EYD'!$C$16,'Grafico EYD'!$C$21)</c:f>
              <c:numCache>
                <c:formatCode>General</c:formatCode>
                <c:ptCount val="4"/>
                <c:pt idx="0">
                  <c:v>2018</c:v>
                </c:pt>
                <c:pt idx="1">
                  <c:v>2019</c:v>
                </c:pt>
                <c:pt idx="2">
                  <c:v>2020</c:v>
                </c:pt>
                <c:pt idx="3">
                  <c:v>2021</c:v>
                </c:pt>
              </c:numCache>
            </c:numRef>
          </c:cat>
          <c:val>
            <c:numRef>
              <c:f>('Grafico EYD'!$D$6,'Grafico EYD'!$D$11,'Grafico EYD'!$D$16,'Grafico EYD'!$D$21)</c:f>
              <c:numCache>
                <c:formatCode>_(* #,##0_);_(* \(#,##0\);_(* "-"_);_(@_)</c:formatCode>
                <c:ptCount val="4"/>
                <c:pt idx="0">
                  <c:v>94550.234003326215</c:v>
                </c:pt>
                <c:pt idx="1">
                  <c:v>86936.384999999995</c:v>
                </c:pt>
                <c:pt idx="2">
                  <c:v>90573.532000000007</c:v>
                </c:pt>
                <c:pt idx="3">
                  <c:v>103416.28800000002</c:v>
                </c:pt>
              </c:numCache>
            </c:numRef>
          </c:val>
          <c:extLst>
            <c:ext xmlns:c16="http://schemas.microsoft.com/office/drawing/2014/chart" uri="{C3380CC4-5D6E-409C-BE32-E72D297353CC}">
              <c16:uniqueId val="{00000007-FDFE-4157-8BE1-873B5D7FB003}"/>
            </c:ext>
          </c:extLst>
        </c:ser>
        <c:dLbls>
          <c:showLegendKey val="0"/>
          <c:showVal val="0"/>
          <c:showCatName val="0"/>
          <c:showSerName val="0"/>
          <c:showPercent val="0"/>
          <c:showBubbleSize val="0"/>
        </c:dLbls>
        <c:gapWidth val="150"/>
        <c:axId val="296441944"/>
        <c:axId val="296436456"/>
      </c:barChart>
      <c:catAx>
        <c:axId val="2964419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36456"/>
        <c:crosses val="autoZero"/>
        <c:auto val="1"/>
        <c:lblAlgn val="ctr"/>
        <c:lblOffset val="100"/>
        <c:tickMarkSkip val="1"/>
        <c:noMultiLvlLbl val="0"/>
      </c:catAx>
      <c:valAx>
        <c:axId val="296436456"/>
        <c:scaling>
          <c:orientation val="minMax"/>
          <c:min val="0"/>
        </c:scaling>
        <c:delete val="0"/>
        <c:axPos val="l"/>
        <c:majorGridlines>
          <c:spPr>
            <a:ln w="9525" cap="flat" cmpd="sng" algn="ctr">
              <a:solidFill>
                <a:schemeClr val="bg1">
                  <a:lumMod val="75000"/>
                </a:schemeClr>
              </a:solidFill>
              <a:round/>
            </a:ln>
            <a:effectLst>
              <a:outerShdw blurRad="50800" dist="38100" dir="2700000" algn="t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41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Indicadores Población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strRef>
              <c:f>'Grafico EYD'!$B$26</c:f>
              <c:strCache>
                <c:ptCount val="1"/>
                <c:pt idx="0">
                  <c:v>PET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balanced" dir="t">
                  <a:rot lat="0" lon="0" rev="8700000"/>
                </a:lightRig>
              </a:scene3d>
              <a:sp3d>
                <a:bevelT w="190500" h="38100"/>
              </a:sp3d>
            </c:spPr>
          </c:marker>
          <c:xVal>
            <c:numRef>
              <c:f>('Grafico EYD'!$C$26,'Grafico EYD'!$C$31,'Grafico EYD'!$C$36,'Grafico EYD'!$C$41,'Grafico EYD'!$C$46,'Grafico EYD'!$C$51,'Grafico EYD'!$C$56,'Grafico EYD'!$C$61,'Grafico EYD'!$C$66,'Grafico EYD'!$C$71,'Grafico EYD'!$C$76)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EYD'!$D$26,'Grafico EYD'!$D$31,'Grafico EYD'!$D$36,'Grafico EYD'!$D$41,'Grafico EYD'!$D$46,'Grafico EYD'!$D$51,'Grafico EYD'!$D$56,'Grafico EYD'!$D$61,'Grafico EYD'!$D$66,'Grafico EYD'!$D$71,'Grafico EYD'!$D$76)</c:f>
              <c:numCache>
                <c:formatCode>_(* #,##0_);_(* \(#,##0\);_(* "-"_);_(@_)</c:formatCode>
                <c:ptCount val="11"/>
                <c:pt idx="0">
                  <c:v>170111.5</c:v>
                </c:pt>
                <c:pt idx="1">
                  <c:v>170352.5</c:v>
                </c:pt>
                <c:pt idx="2">
                  <c:v>170537.5</c:v>
                </c:pt>
                <c:pt idx="3">
                  <c:v>170666.5</c:v>
                </c:pt>
                <c:pt idx="4">
                  <c:v>170716</c:v>
                </c:pt>
                <c:pt idx="5">
                  <c:v>170802.5</c:v>
                </c:pt>
                <c:pt idx="6">
                  <c:v>170773.5</c:v>
                </c:pt>
                <c:pt idx="7">
                  <c:v>170636</c:v>
                </c:pt>
                <c:pt idx="8">
                  <c:v>170463.5</c:v>
                </c:pt>
                <c:pt idx="9">
                  <c:v>170251</c:v>
                </c:pt>
                <c:pt idx="10">
                  <c:v>186672</c:v>
                </c:pt>
              </c:numCache>
            </c:numRef>
          </c:yVal>
          <c:smooth val="1"/>
          <c:extLst>
            <c:ext xmlns:c16="http://schemas.microsoft.com/office/drawing/2014/chart" uri="{C3380CC4-5D6E-409C-BE32-E72D297353CC}">
              <c16:uniqueId val="{00000000-E39E-40EC-849A-BC0BDB9F3F7F}"/>
            </c:ext>
          </c:extLst>
        </c:ser>
        <c:ser>
          <c:idx val="1"/>
          <c:order val="1"/>
          <c:tx>
            <c:strRef>
              <c:f>'Grafico EYD'!$B$28</c:f>
              <c:strCache>
                <c:ptCount val="1"/>
                <c:pt idx="0">
                  <c:v>PEA</c:v>
                </c:pt>
              </c:strCache>
            </c:strRef>
          </c:tx>
          <c:spPr>
            <a:ln w="19050" cap="rnd">
              <a:solidFill>
                <a:srgbClr val="00B050"/>
              </a:solidFill>
              <a:round/>
            </a:ln>
            <a:effectLst/>
          </c:spPr>
          <c:marker>
            <c:symbol val="circle"/>
            <c:size val="5"/>
            <c:spPr>
              <a:solidFill>
                <a:srgbClr val="00B050"/>
              </a:solidFill>
              <a:ln w="9525">
                <a:solidFill>
                  <a:srgbClr val="00B050"/>
                </a:solidFill>
              </a:ln>
              <a:effectLst/>
              <a:scene3d>
                <a:camera prst="orthographicFront"/>
                <a:lightRig rig="balanced" dir="t">
                  <a:rot lat="0" lon="0" rev="8700000"/>
                </a:lightRig>
              </a:scene3d>
              <a:sp3d>
                <a:bevelT w="190500" h="38100"/>
              </a:sp3d>
            </c:spPr>
          </c:marker>
          <c:xVal>
            <c:numRef>
              <c:f>('Grafico EYD'!$C$28,'Grafico EYD'!$C$33,'Grafico EYD'!$C$38,'Grafico EYD'!$C$43,'Grafico EYD'!$C$48,'Grafico EYD'!$C$53,'Grafico EYD'!$C$58,'Grafico EYD'!$C$63,'Grafico EYD'!$C$68,'Grafico EYD'!$C$73,'Grafico EYD'!$C$78)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EYD'!$D$28,'Grafico EYD'!$D$33,'Grafico EYD'!$D$38,'Grafico EYD'!$D$43,'Grafico EYD'!$D$48,'Grafico EYD'!$D$53,'Grafico EYD'!$D$58,'Grafico EYD'!$D$63,'Grafico EYD'!$D$68,'Grafico EYD'!$D$73,'Grafico EYD'!$D$78)</c:f>
              <c:numCache>
                <c:formatCode>_(* #,##0_);_(* \(#,##0\);_(* "-"_);_(@_)</c:formatCode>
                <c:ptCount val="11"/>
                <c:pt idx="0">
                  <c:v>103296.5</c:v>
                </c:pt>
                <c:pt idx="1">
                  <c:v>103043</c:v>
                </c:pt>
                <c:pt idx="2">
                  <c:v>102731.5</c:v>
                </c:pt>
                <c:pt idx="3">
                  <c:v>102483</c:v>
                </c:pt>
                <c:pt idx="4">
                  <c:v>102212</c:v>
                </c:pt>
                <c:pt idx="5">
                  <c:v>101801.5</c:v>
                </c:pt>
                <c:pt idx="6">
                  <c:v>101365</c:v>
                </c:pt>
                <c:pt idx="7">
                  <c:v>100885</c:v>
                </c:pt>
                <c:pt idx="8">
                  <c:v>100442</c:v>
                </c:pt>
                <c:pt idx="9">
                  <c:v>99954</c:v>
                </c:pt>
                <c:pt idx="10">
                  <c:v>112135.5</c:v>
                </c:pt>
              </c:numCache>
            </c:numRef>
          </c:yVal>
          <c:smooth val="1"/>
          <c:extLst>
            <c:ext xmlns:c16="http://schemas.microsoft.com/office/drawing/2014/chart" uri="{C3380CC4-5D6E-409C-BE32-E72D297353CC}">
              <c16:uniqueId val="{00000001-E39E-40EC-849A-BC0BDB9F3F7F}"/>
            </c:ext>
          </c:extLst>
        </c:ser>
        <c:ser>
          <c:idx val="2"/>
          <c:order val="2"/>
          <c:tx>
            <c:strRef>
              <c:f>'Grafico EYD'!$B$29</c:f>
              <c:strCache>
                <c:ptCount val="1"/>
                <c:pt idx="0">
                  <c:v>O</c:v>
                </c:pt>
              </c:strCache>
            </c:strRef>
          </c:tx>
          <c:spPr>
            <a:ln w="19050" cap="rnd">
              <a:solidFill>
                <a:srgbClr val="FFFF00"/>
              </a:solidFill>
              <a:round/>
            </a:ln>
            <a:effectLst/>
          </c:spPr>
          <c:marker>
            <c:symbol val="circle"/>
            <c:size val="5"/>
            <c:spPr>
              <a:solidFill>
                <a:srgbClr val="FFFF00"/>
              </a:solidFill>
              <a:ln w="9525">
                <a:solidFill>
                  <a:srgbClr val="FFFF00"/>
                </a:solidFill>
              </a:ln>
              <a:effectLst/>
              <a:scene3d>
                <a:camera prst="orthographicFront"/>
                <a:lightRig rig="balanced" dir="t">
                  <a:rot lat="0" lon="0" rev="8700000"/>
                </a:lightRig>
              </a:scene3d>
              <a:sp3d>
                <a:bevelT w="190500" h="38100"/>
              </a:sp3d>
            </c:spPr>
          </c:marker>
          <c:xVal>
            <c:numRef>
              <c:f>('Grafico EYD'!$C$29,'Grafico EYD'!$C$34,'Grafico EYD'!$C$39,'Grafico EYD'!$C$44,'Grafico EYD'!$C$49,'Grafico EYD'!$C$54,'Grafico EYD'!$C$59,'Grafico EYD'!$C$64,'Grafico EYD'!$C$69,'Grafico EYD'!$C$74,'Grafico EYD'!$C$79)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EYD'!$D$29,'Grafico EYD'!$D$34,'Grafico EYD'!$D$39,'Grafico EYD'!$D$44,'Grafico EYD'!$D$49,'Grafico EYD'!$D$54,'Grafico EYD'!$D$59,'Grafico EYD'!$D$64,'Grafico EYD'!$D$69,'Grafico EYD'!$D$74,'Grafico EYD'!$D$79)</c:f>
              <c:numCache>
                <c:formatCode>_(* #,##0_);_(* \(#,##0\);_(* "-"_);_(@_)</c:formatCode>
                <c:ptCount val="11"/>
                <c:pt idx="0">
                  <c:v>91507.809436506184</c:v>
                </c:pt>
                <c:pt idx="1">
                  <c:v>92870.064291046365</c:v>
                </c:pt>
                <c:pt idx="2">
                  <c:v>90641.807868396718</c:v>
                </c:pt>
                <c:pt idx="3">
                  <c:v>96005.708635663745</c:v>
                </c:pt>
                <c:pt idx="4">
                  <c:v>100943.31439499911</c:v>
                </c:pt>
                <c:pt idx="5">
                  <c:v>94679.076831415499</c:v>
                </c:pt>
                <c:pt idx="6">
                  <c:v>93263.52542843821</c:v>
                </c:pt>
                <c:pt idx="7">
                  <c:v>94550.234003326215</c:v>
                </c:pt>
                <c:pt idx="8">
                  <c:v>86936.384999999995</c:v>
                </c:pt>
                <c:pt idx="9">
                  <c:v>90573.532000000007</c:v>
                </c:pt>
                <c:pt idx="10">
                  <c:v>103416.28800000002</c:v>
                </c:pt>
              </c:numCache>
            </c:numRef>
          </c:yVal>
          <c:smooth val="1"/>
          <c:extLst>
            <c:ext xmlns:c16="http://schemas.microsoft.com/office/drawing/2014/chart" uri="{C3380CC4-5D6E-409C-BE32-E72D297353CC}">
              <c16:uniqueId val="{00000002-E39E-40EC-849A-BC0BDB9F3F7F}"/>
            </c:ext>
          </c:extLst>
        </c:ser>
        <c:ser>
          <c:idx val="3"/>
          <c:order val="3"/>
          <c:tx>
            <c:strRef>
              <c:f>'Grafico EYD'!$B$30</c:f>
              <c:strCache>
                <c:ptCount val="1"/>
                <c:pt idx="0">
                  <c:v>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EYD'!$C$30,'Grafico EYD'!$C$35,'Grafico EYD'!$C$40,'Grafico EYD'!$C$45,'Grafico EYD'!$C$50,'Grafico EYD'!$C$55,'Grafico EYD'!$C$60,'Grafico EYD'!$C$65,'Grafico EYD'!$C$70,'Grafico EYD'!$C$75,'Grafico EYD'!$C$80)</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EYD'!$D$30,'Grafico EYD'!$D$35,'Grafico EYD'!$D$40,'Grafico EYD'!$D$45,'Grafico EYD'!$D$50,'Grafico EYD'!$D$55,'Grafico EYD'!$D$60,'Grafico EYD'!$D$65,'Grafico EYD'!$D$70,'Grafico EYD'!$D$75,'Grafico EYD'!$D$80)</c:f>
              <c:numCache>
                <c:formatCode>_(* #,##0_);_(* \(#,##0\);_(* "-"_);_(@_)</c:formatCode>
                <c:ptCount val="11"/>
                <c:pt idx="0">
                  <c:v>11788.690563493816</c:v>
                </c:pt>
                <c:pt idx="1">
                  <c:v>10172.935708953635</c:v>
                </c:pt>
                <c:pt idx="2">
                  <c:v>12089.692131603282</c:v>
                </c:pt>
                <c:pt idx="3">
                  <c:v>6477.2913643362554</c:v>
                </c:pt>
                <c:pt idx="4">
                  <c:v>1268.6856050008937</c:v>
                </c:pt>
                <c:pt idx="5">
                  <c:v>7122.4231685845007</c:v>
                </c:pt>
                <c:pt idx="6">
                  <c:v>8101.4745715617901</c:v>
                </c:pt>
                <c:pt idx="7">
                  <c:v>6334.7659966737847</c:v>
                </c:pt>
                <c:pt idx="8">
                  <c:v>13505.615000000005</c:v>
                </c:pt>
                <c:pt idx="9">
                  <c:v>9380.4679999999935</c:v>
                </c:pt>
                <c:pt idx="10">
                  <c:v>8719.211999999985</c:v>
                </c:pt>
              </c:numCache>
            </c:numRef>
          </c:yVal>
          <c:smooth val="1"/>
          <c:extLst>
            <c:ext xmlns:c16="http://schemas.microsoft.com/office/drawing/2014/chart" uri="{C3380CC4-5D6E-409C-BE32-E72D297353CC}">
              <c16:uniqueId val="{00000003-E39E-40EC-849A-BC0BDB9F3F7F}"/>
            </c:ext>
          </c:extLst>
        </c:ser>
        <c:ser>
          <c:idx val="4"/>
          <c:order val="4"/>
          <c:tx>
            <c:strRef>
              <c:f>'Grafico EYD'!$B$27</c:f>
              <c:strCache>
                <c:ptCount val="1"/>
                <c:pt idx="0">
                  <c:v>PEI</c:v>
                </c:pt>
              </c:strCache>
            </c:strRef>
          </c:tx>
          <c:spPr>
            <a:ln w="19050" cap="rnd">
              <a:solidFill>
                <a:srgbClr val="FF0000"/>
              </a:solidFill>
              <a:round/>
            </a:ln>
            <a:effectLst/>
          </c:spPr>
          <c:marker>
            <c:symbol val="circle"/>
            <c:size val="5"/>
            <c:spPr>
              <a:solidFill>
                <a:srgbClr val="FF0000"/>
              </a:solidFill>
              <a:ln w="9525">
                <a:solidFill>
                  <a:srgbClr val="FF0000"/>
                </a:solidFill>
              </a:ln>
              <a:effectLst/>
              <a:scene3d>
                <a:camera prst="orthographicFront"/>
                <a:lightRig rig="balanced" dir="t">
                  <a:rot lat="0" lon="0" rev="8700000"/>
                </a:lightRig>
              </a:scene3d>
              <a:sp3d>
                <a:bevelT w="190500" h="38100"/>
              </a:sp3d>
            </c:spPr>
          </c:marker>
          <c:xVal>
            <c:numRef>
              <c:f>('Grafico EYD'!$C$27,'Grafico EYD'!$C$32,'Grafico EYD'!$C$37,'Grafico EYD'!$C$42,'Grafico EYD'!$C$47,'Grafico EYD'!$C$52,'Grafico EYD'!$C$57,'Grafico EYD'!$C$62,'Grafico EYD'!$C$67,'Grafico EYD'!$C$72,'Grafico EYD'!$C$77)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EYD'!$D$27,'Grafico EYD'!$D$32,'Grafico EYD'!$D$37,'Grafico EYD'!$D$42,'Grafico EYD'!$D$47,'Grafico EYD'!$D$52,'Grafico EYD'!$D$57,'Grafico EYD'!$D$62,'Grafico EYD'!$D$67,'Grafico EYD'!$D$72,'Grafico EYD'!$D$77)</c:f>
              <c:numCache>
                <c:formatCode>_(* #,##0_);_(* \(#,##0\);_(* "-"_);_(@_)</c:formatCode>
                <c:ptCount val="11"/>
                <c:pt idx="0">
                  <c:v>66815</c:v>
                </c:pt>
                <c:pt idx="1">
                  <c:v>67309.5</c:v>
                </c:pt>
                <c:pt idx="2">
                  <c:v>67806</c:v>
                </c:pt>
                <c:pt idx="3">
                  <c:v>68183.5</c:v>
                </c:pt>
                <c:pt idx="4">
                  <c:v>68504</c:v>
                </c:pt>
                <c:pt idx="5">
                  <c:v>69001</c:v>
                </c:pt>
                <c:pt idx="6">
                  <c:v>69408.5</c:v>
                </c:pt>
                <c:pt idx="7">
                  <c:v>69751</c:v>
                </c:pt>
                <c:pt idx="8">
                  <c:v>70021.5</c:v>
                </c:pt>
                <c:pt idx="9">
                  <c:v>70297</c:v>
                </c:pt>
                <c:pt idx="10">
                  <c:v>74536.5</c:v>
                </c:pt>
              </c:numCache>
            </c:numRef>
          </c:yVal>
          <c:smooth val="1"/>
          <c:extLst>
            <c:ext xmlns:c16="http://schemas.microsoft.com/office/drawing/2014/chart" uri="{C3380CC4-5D6E-409C-BE32-E72D297353CC}">
              <c16:uniqueId val="{00000004-E39E-40EC-849A-BC0BDB9F3F7F}"/>
            </c:ext>
          </c:extLst>
        </c:ser>
        <c:dLbls>
          <c:showLegendKey val="0"/>
          <c:showVal val="0"/>
          <c:showCatName val="0"/>
          <c:showSerName val="0"/>
          <c:showPercent val="0"/>
          <c:showBubbleSize val="0"/>
        </c:dLbls>
        <c:axId val="296442336"/>
        <c:axId val="296442728"/>
      </c:scatterChart>
      <c:valAx>
        <c:axId val="296442336"/>
        <c:scaling>
          <c:orientation val="minMax"/>
          <c:max val="2021"/>
          <c:min val="2011"/>
        </c:scaling>
        <c:delete val="0"/>
        <c:axPos val="b"/>
        <c:majorGridlines>
          <c:spPr>
            <a:ln w="9525" cap="flat" cmpd="sng" algn="ctr">
              <a:solidFill>
                <a:schemeClr val="bg1">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42728"/>
        <c:crosses val="autoZero"/>
        <c:crossBetween val="midCat"/>
        <c:majorUnit val="1"/>
      </c:valAx>
      <c:valAx>
        <c:axId val="296442728"/>
        <c:scaling>
          <c:orientation val="minMax"/>
          <c:max val="200000"/>
          <c:min val="0"/>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423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Indicadores Población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strRef>
              <c:f>'Grafico EYD'!$E$47</c:f>
              <c:strCache>
                <c:ptCount val="1"/>
                <c:pt idx="0">
                  <c:v>TGP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balanced" dir="t">
                  <a:rot lat="0" lon="0" rev="8700000"/>
                </a:lightRig>
              </a:scene3d>
              <a:sp3d>
                <a:bevelT w="190500" h="38100"/>
              </a:sp3d>
            </c:spPr>
          </c:marker>
          <c:dLbls>
            <c:dLbl>
              <c:idx val="4"/>
              <c:layout>
                <c:manualLayout>
                  <c:x val="-1.3427954004499598E-2"/>
                  <c:y val="-3.56372987264295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B3-4BE8-A475-142FBD7E03F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('Grafico EYD'!$F$47,'Grafico EYD'!$F$50,'Grafico EYD'!$F$53,'Grafico EYD'!$F$56,'Grafico EYD'!$F$59,'Grafico EYD'!$F$62,'Grafico EYD'!$F$65,'Grafico EYD'!$F$68,'Grafico EYD'!$F$71,'Grafico EYD'!$F$74,'Grafico EYD'!$F$77)</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EYD'!$G$47,'Grafico EYD'!$G$50,'Grafico EYD'!$G$53,'Grafico EYD'!$G$56,'Grafico EYD'!$G$59,'Grafico EYD'!$G$62,'Grafico EYD'!$G$65,'Grafico EYD'!$G$68,'Grafico EYD'!$G$71,'Grafico EYD'!$G$74,'Grafico EYD'!$G$77)</c:f>
              <c:numCache>
                <c:formatCode>0.00%</c:formatCode>
                <c:ptCount val="11"/>
                <c:pt idx="0">
                  <c:v>0.6072282003274323</c:v>
                </c:pt>
                <c:pt idx="1">
                  <c:v>0.60488105545853454</c:v>
                </c:pt>
                <c:pt idx="2">
                  <c:v>0.60239829949424617</c:v>
                </c:pt>
                <c:pt idx="3">
                  <c:v>0.60048691453800251</c:v>
                </c:pt>
                <c:pt idx="4">
                  <c:v>0.59872536844818292</c:v>
                </c:pt>
                <c:pt idx="5">
                  <c:v>0.59601879363592458</c:v>
                </c:pt>
                <c:pt idx="6">
                  <c:v>0.59356398972908564</c:v>
                </c:pt>
                <c:pt idx="7" formatCode="0.0%">
                  <c:v>0.59122928338685854</c:v>
                </c:pt>
                <c:pt idx="8" formatCode="0.0%">
                  <c:v>0.58922877918146699</c:v>
                </c:pt>
                <c:pt idx="9" formatCode="0.0%">
                  <c:v>0.58709787314024586</c:v>
                </c:pt>
                <c:pt idx="10" formatCode="0.0%">
                  <c:v>0.60070872975057854</c:v>
                </c:pt>
              </c:numCache>
            </c:numRef>
          </c:yVal>
          <c:smooth val="1"/>
          <c:extLst>
            <c:ext xmlns:c16="http://schemas.microsoft.com/office/drawing/2014/chart" uri="{C3380CC4-5D6E-409C-BE32-E72D297353CC}">
              <c16:uniqueId val="{00000001-6FB3-4BE8-A475-142FBD7E03FE}"/>
            </c:ext>
          </c:extLst>
        </c:ser>
        <c:ser>
          <c:idx val="1"/>
          <c:order val="1"/>
          <c:tx>
            <c:strRef>
              <c:f>'Grafico EYD'!$E$48</c:f>
              <c:strCache>
                <c:ptCount val="1"/>
                <c:pt idx="0">
                  <c:v>TO</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balanced" dir="t">
                  <a:rot lat="0" lon="0" rev="8700000"/>
                </a:lightRig>
              </a:scene3d>
              <a:sp3d>
                <a:bevelT w="190500" h="38100"/>
              </a:sp3d>
            </c:spPr>
          </c:marker>
          <c:dLbls>
            <c:dLbl>
              <c:idx val="4"/>
              <c:layout>
                <c:manualLayout>
                  <c:x val="-1.3427954004499598E-2"/>
                  <c:y val="2.8509838981143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B3-4BE8-A475-142FBD7E03F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('Grafico EYD'!$F$48,'Grafico EYD'!$F$51,'Grafico EYD'!$F$54,'Grafico EYD'!$F$57,'Grafico EYD'!$F$60,'Grafico EYD'!$F$63,'Grafico EYD'!$F$66,'Grafico EYD'!$F$69,'Grafico EYD'!$F$72,'Grafico EYD'!$F$75,'Grafico EYD'!$F$78)</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EYD'!$G$48,'Grafico EYD'!$G$51,'Grafico EYD'!$G$54,'Grafico EYD'!$G$57,'Grafico EYD'!$G$60,'Grafico EYD'!$G$63,'Grafico EYD'!$G$66,'Grafico EYD'!$G$69,'Grafico EYD'!$G$72,'Grafico EYD'!$G$75,'Grafico EYD'!$G$78)</c:f>
              <c:numCache>
                <c:formatCode>0.0%</c:formatCode>
                <c:ptCount val="11"/>
                <c:pt idx="0">
                  <c:v>0.53792841422541204</c:v>
                </c:pt>
                <c:pt idx="1">
                  <c:v>0.54516408207127198</c:v>
                </c:pt>
                <c:pt idx="2">
                  <c:v>0.53150660627953805</c:v>
                </c:pt>
                <c:pt idx="3">
                  <c:v>0.56253399838670004</c:v>
                </c:pt>
                <c:pt idx="4">
                  <c:v>0.59129381191569097</c:v>
                </c:pt>
                <c:pt idx="5">
                  <c:v>0.55431903415591399</c:v>
                </c:pt>
                <c:pt idx="6">
                  <c:v>0.54612410841517101</c:v>
                </c:pt>
                <c:pt idx="7">
                  <c:v>0.55410484307722996</c:v>
                </c:pt>
                <c:pt idx="8">
                  <c:v>0.51</c:v>
                </c:pt>
                <c:pt idx="9">
                  <c:v>0.53200000000000003</c:v>
                </c:pt>
              </c:numCache>
            </c:numRef>
          </c:yVal>
          <c:smooth val="1"/>
          <c:extLst>
            <c:ext xmlns:c16="http://schemas.microsoft.com/office/drawing/2014/chart" uri="{C3380CC4-5D6E-409C-BE32-E72D297353CC}">
              <c16:uniqueId val="{00000003-6FB3-4BE8-A475-142FBD7E03FE}"/>
            </c:ext>
          </c:extLst>
        </c:ser>
        <c:ser>
          <c:idx val="2"/>
          <c:order val="2"/>
          <c:tx>
            <c:strRef>
              <c:f>'Grafico EYD'!$E$49</c:f>
              <c:strCache>
                <c:ptCount val="1"/>
                <c:pt idx="0">
                  <c:v>TD</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balanced" dir="t">
                  <a:rot lat="0" lon="0" rev="8700000"/>
                </a:lightRig>
              </a:scene3d>
              <a:sp3d>
                <a:bevelT w="190500" h="38100"/>
              </a:sp3d>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('Grafico EYD'!$F$49,'Grafico EYD'!$F$52,'Grafico EYD'!$F$55,'Grafico EYD'!$F$58,'Grafico EYD'!$F$61,'Grafico EYD'!$F$64,'Grafico EYD'!$F$67,'Grafico EYD'!$F$70,'Grafico EYD'!$F$73,'Grafico EYD'!$F$76,'Grafico EYD'!$F$79)</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EYD'!$G$49,'Grafico EYD'!$G$52,'Grafico EYD'!$G$55,'Grafico EYD'!$G$58,'Grafico EYD'!$G$61,'Grafico EYD'!$G$64,'Grafico EYD'!$G$67,'Grafico EYD'!$G$70,'Grafico EYD'!$G$73,'Grafico EYD'!$G$76,'Grafico EYD'!$G$79)</c:f>
              <c:numCache>
                <c:formatCode>0.0%</c:formatCode>
                <c:ptCount val="11"/>
                <c:pt idx="0">
                  <c:v>0.11412478219004338</c:v>
                </c:pt>
                <c:pt idx="1">
                  <c:v>9.872515075214848E-2</c:v>
                </c:pt>
                <c:pt idx="2">
                  <c:v>0.11768242585383532</c:v>
                </c:pt>
                <c:pt idx="3">
                  <c:v>6.3203569024484596E-2</c:v>
                </c:pt>
                <c:pt idx="4">
                  <c:v>1.2412296061136596E-2</c:v>
                </c:pt>
                <c:pt idx="5">
                  <c:v>6.9963833230202901E-2</c:v>
                </c:pt>
                <c:pt idx="6">
                  <c:v>7.9923786036223451E-2</c:v>
                </c:pt>
                <c:pt idx="7">
                  <c:v>6.2791951198629972E-2</c:v>
                </c:pt>
                <c:pt idx="8">
                  <c:v>0.1344618287170706</c:v>
                </c:pt>
                <c:pt idx="9">
                  <c:v>9.3847850011004999E-2</c:v>
                </c:pt>
                <c:pt idx="10">
                  <c:v>7.7756036224032404E-2</c:v>
                </c:pt>
              </c:numCache>
            </c:numRef>
          </c:yVal>
          <c:smooth val="1"/>
          <c:extLst>
            <c:ext xmlns:c16="http://schemas.microsoft.com/office/drawing/2014/chart" uri="{C3380CC4-5D6E-409C-BE32-E72D297353CC}">
              <c16:uniqueId val="{00000004-6FB3-4BE8-A475-142FBD7E03FE}"/>
            </c:ext>
          </c:extLst>
        </c:ser>
        <c:dLbls>
          <c:showLegendKey val="0"/>
          <c:showVal val="0"/>
          <c:showCatName val="0"/>
          <c:showSerName val="0"/>
          <c:showPercent val="0"/>
          <c:showBubbleSize val="0"/>
        </c:dLbls>
        <c:axId val="408571696"/>
        <c:axId val="408572088"/>
      </c:scatterChart>
      <c:valAx>
        <c:axId val="408571696"/>
        <c:scaling>
          <c:orientation val="minMax"/>
          <c:max val="2021"/>
          <c:min val="2011"/>
        </c:scaling>
        <c:delete val="0"/>
        <c:axPos val="b"/>
        <c:majorGridlines>
          <c:spPr>
            <a:ln w="9525" cap="flat" cmpd="sng" algn="ctr">
              <a:solidFill>
                <a:schemeClr val="bg1">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408572088"/>
        <c:crosses val="autoZero"/>
        <c:crossBetween val="midCat"/>
        <c:majorUnit val="1"/>
      </c:valAx>
      <c:valAx>
        <c:axId val="408572088"/>
        <c:scaling>
          <c:orientation val="minMax"/>
        </c:scaling>
        <c:delete val="0"/>
        <c:axPos val="l"/>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408571696"/>
        <c:crosses val="autoZero"/>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Habitantes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balanced" dir="t">
                  <a:rot lat="0" lon="0" rev="8700000"/>
                </a:lightRig>
              </a:scene3d>
              <a:sp3d>
                <a:bevelT w="190500" h="38100"/>
              </a:sp3d>
            </c:spPr>
          </c:marker>
          <c:xVal>
            <c:numRef>
              <c:f>'Grafico H'!$C$32:$C$42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H'!$D$32:$D$42</c:f>
              <c:numCache>
                <c:formatCode>_(* #,##0_);_(* \(#,##0\);_(* "-"_);_(@_)</c:formatCode>
                <c:ptCount val="11"/>
                <c:pt idx="0">
                  <c:v>215722</c:v>
                </c:pt>
                <c:pt idx="1">
                  <c:v>217213</c:v>
                </c:pt>
                <c:pt idx="2">
                  <c:v>218538</c:v>
                </c:pt>
                <c:pt idx="3">
                  <c:v>219966</c:v>
                </c:pt>
                <c:pt idx="4">
                  <c:v>221598</c:v>
                </c:pt>
                <c:pt idx="5">
                  <c:v>223123</c:v>
                </c:pt>
                <c:pt idx="6">
                  <c:v>224882</c:v>
                </c:pt>
                <c:pt idx="7">
                  <c:v>227154</c:v>
                </c:pt>
                <c:pt idx="8">
                  <c:v>230015</c:v>
                </c:pt>
                <c:pt idx="9">
                  <c:v>232490</c:v>
                </c:pt>
                <c:pt idx="10" formatCode="General">
                  <c:v>234171</c:v>
                </c:pt>
              </c:numCache>
            </c:numRef>
          </c:yVal>
          <c:smooth val="1"/>
          <c:extLst>
            <c:ext xmlns:c16="http://schemas.microsoft.com/office/drawing/2014/chart" uri="{C3380CC4-5D6E-409C-BE32-E72D297353CC}">
              <c16:uniqueId val="{00000004-1D6E-4286-86FE-D6B0A24262F6}"/>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Pirámide Poblacional - 2021</a:t>
            </a:r>
          </a:p>
        </c:rich>
      </c:tx>
      <c:layout>
        <c:manualLayout>
          <c:xMode val="edge"/>
          <c:yMode val="edge"/>
          <c:x val="0.35406303890162444"/>
          <c:y val="2.96296296296296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bar"/>
        <c:grouping val="stacked"/>
        <c:varyColors val="0"/>
        <c:ser>
          <c:idx val="0"/>
          <c:order val="0"/>
          <c:tx>
            <c:strRef>
              <c:f>'Grafico Pirámide'!$C$2</c:f>
              <c:strCache>
                <c:ptCount val="1"/>
                <c:pt idx="0">
                  <c:v>HOMBRES </c:v>
                </c:pt>
              </c:strCache>
            </c:strRef>
          </c:tx>
          <c:spPr>
            <a:solidFill>
              <a:srgbClr val="00B0F0"/>
            </a:solidFill>
            <a:ln>
              <a:solidFill>
                <a:schemeClr val="bg2"/>
              </a:solidFill>
            </a:ln>
            <a:effectLst/>
            <a:scene3d>
              <a:camera prst="orthographicFront"/>
              <a:lightRig rig="soft" dir="t">
                <a:rot lat="0" lon="0" rev="0"/>
              </a:lightRig>
            </a:scene3d>
            <a:sp3d prstMaterial="matte">
              <a:bevelT w="63500" h="63500" prst="artDeco"/>
              <a:contourClr>
                <a:srgbClr val="000000"/>
              </a:contourClr>
            </a:sp3d>
          </c:spPr>
          <c:invertIfNegative val="0"/>
          <c:dLbls>
            <c:dLbl>
              <c:idx val="0"/>
              <c:layout/>
              <c:tx>
                <c:rich>
                  <a:bodyPr/>
                  <a:lstStyle/>
                  <a:p>
                    <a:fld id="{0561925D-82E6-4D43-AD9D-DB61386DCC6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8CB2-4ED3-A901-1EFB15A656C0}"/>
                </c:ext>
              </c:extLst>
            </c:dLbl>
            <c:dLbl>
              <c:idx val="1"/>
              <c:layout/>
              <c:tx>
                <c:rich>
                  <a:bodyPr/>
                  <a:lstStyle/>
                  <a:p>
                    <a:fld id="{0C1C1E05-BD71-4E37-96BE-304A41C393E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CB2-4ED3-A901-1EFB15A656C0}"/>
                </c:ext>
              </c:extLst>
            </c:dLbl>
            <c:dLbl>
              <c:idx val="2"/>
              <c:layout/>
              <c:tx>
                <c:rich>
                  <a:bodyPr/>
                  <a:lstStyle/>
                  <a:p>
                    <a:fld id="{321C1C1C-26A2-4ABE-B439-86827BE5EE8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CB2-4ED3-A901-1EFB15A656C0}"/>
                </c:ext>
              </c:extLst>
            </c:dLbl>
            <c:dLbl>
              <c:idx val="3"/>
              <c:layout/>
              <c:tx>
                <c:rich>
                  <a:bodyPr/>
                  <a:lstStyle/>
                  <a:p>
                    <a:fld id="{3DB13C6E-1A4E-4057-8AF6-FA320E86882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CB2-4ED3-A901-1EFB15A656C0}"/>
                </c:ext>
              </c:extLst>
            </c:dLbl>
            <c:dLbl>
              <c:idx val="4"/>
              <c:layout/>
              <c:tx>
                <c:rich>
                  <a:bodyPr/>
                  <a:lstStyle/>
                  <a:p>
                    <a:fld id="{14FE71EF-4837-40E0-92D9-CCEE1721CC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CB2-4ED3-A901-1EFB15A656C0}"/>
                </c:ext>
              </c:extLst>
            </c:dLbl>
            <c:dLbl>
              <c:idx val="5"/>
              <c:layout/>
              <c:tx>
                <c:rich>
                  <a:bodyPr/>
                  <a:lstStyle/>
                  <a:p>
                    <a:fld id="{66CD4450-5C4F-4022-9DC2-5ECEE6D809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CB2-4ED3-A901-1EFB15A656C0}"/>
                </c:ext>
              </c:extLst>
            </c:dLbl>
            <c:dLbl>
              <c:idx val="6"/>
              <c:layout/>
              <c:tx>
                <c:rich>
                  <a:bodyPr/>
                  <a:lstStyle/>
                  <a:p>
                    <a:fld id="{E5817170-4142-41FE-AAE3-0F9C4B2FF60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8CB2-4ED3-A901-1EFB15A656C0}"/>
                </c:ext>
              </c:extLst>
            </c:dLbl>
            <c:dLbl>
              <c:idx val="7"/>
              <c:layout/>
              <c:tx>
                <c:rich>
                  <a:bodyPr/>
                  <a:lstStyle/>
                  <a:p>
                    <a:fld id="{4FC7EB8D-AAC8-42CA-936C-7CC28C00EC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CB2-4ED3-A901-1EFB15A656C0}"/>
                </c:ext>
              </c:extLst>
            </c:dLbl>
            <c:dLbl>
              <c:idx val="8"/>
              <c:layout/>
              <c:tx>
                <c:rich>
                  <a:bodyPr/>
                  <a:lstStyle/>
                  <a:p>
                    <a:fld id="{E258C40E-326F-4645-A217-BF7096E6553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CB2-4ED3-A901-1EFB15A656C0}"/>
                </c:ext>
              </c:extLst>
            </c:dLbl>
            <c:dLbl>
              <c:idx val="9"/>
              <c:layout/>
              <c:tx>
                <c:rich>
                  <a:bodyPr/>
                  <a:lstStyle/>
                  <a:p>
                    <a:fld id="{3B2D3C37-813C-4BF0-AE00-A0FA7475B3E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CB2-4ED3-A901-1EFB15A656C0}"/>
                </c:ext>
              </c:extLst>
            </c:dLbl>
            <c:dLbl>
              <c:idx val="10"/>
              <c:layout/>
              <c:tx>
                <c:rich>
                  <a:bodyPr/>
                  <a:lstStyle/>
                  <a:p>
                    <a:fld id="{1A9ECD52-92A3-47AD-8102-2D09768303D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8CB2-4ED3-A901-1EFB15A656C0}"/>
                </c:ext>
              </c:extLst>
            </c:dLbl>
            <c:dLbl>
              <c:idx val="11"/>
              <c:layout/>
              <c:tx>
                <c:rich>
                  <a:bodyPr/>
                  <a:lstStyle/>
                  <a:p>
                    <a:fld id="{7307D9E3-16D7-472B-8B0A-8A2672CF3A1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CB2-4ED3-A901-1EFB15A656C0}"/>
                </c:ext>
              </c:extLst>
            </c:dLbl>
            <c:dLbl>
              <c:idx val="12"/>
              <c:layout/>
              <c:tx>
                <c:rich>
                  <a:bodyPr/>
                  <a:lstStyle/>
                  <a:p>
                    <a:fld id="{3256C43A-67A5-45F2-A03A-21FC342DF9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8CB2-4ED3-A901-1EFB15A656C0}"/>
                </c:ext>
              </c:extLst>
            </c:dLbl>
            <c:dLbl>
              <c:idx val="13"/>
              <c:layout/>
              <c:tx>
                <c:rich>
                  <a:bodyPr/>
                  <a:lstStyle/>
                  <a:p>
                    <a:fld id="{8F335E0A-AC77-427E-AEE7-0CAAE82E8DB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8CB2-4ED3-A901-1EFB15A656C0}"/>
                </c:ext>
              </c:extLst>
            </c:dLbl>
            <c:dLbl>
              <c:idx val="14"/>
              <c:layout/>
              <c:tx>
                <c:rich>
                  <a:bodyPr/>
                  <a:lstStyle/>
                  <a:p>
                    <a:fld id="{DB8EE9A3-C2CE-41F7-8B6E-0D35E5EE3A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8CB2-4ED3-A901-1EFB15A656C0}"/>
                </c:ext>
              </c:extLst>
            </c:dLbl>
            <c:dLbl>
              <c:idx val="15"/>
              <c:layout/>
              <c:tx>
                <c:rich>
                  <a:bodyPr/>
                  <a:lstStyle/>
                  <a:p>
                    <a:fld id="{D2C7546B-D420-4BD2-9ED0-C2EC6C0762A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CB2-4ED3-A901-1EFB15A656C0}"/>
                </c:ext>
              </c:extLst>
            </c:dLbl>
            <c:dLbl>
              <c:idx val="16"/>
              <c:layout/>
              <c:tx>
                <c:rich>
                  <a:bodyPr/>
                  <a:lstStyle/>
                  <a:p>
                    <a:fld id="{0B7AC51F-E4C6-4629-B0D3-3714D2737FB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8CB2-4ED3-A901-1EFB15A656C0}"/>
                </c:ext>
              </c:extLst>
            </c:dLbl>
            <c:spPr>
              <a:noFill/>
              <a:ln>
                <a:noFill/>
              </a:ln>
              <a:effectLst/>
            </c:spPr>
            <c:txPr>
              <a:bodyPr rot="0" spcFirstLastPara="1" vertOverflow="ellipsis" vert="horz" wrap="square" anchor="ctr" anchorCtr="0"/>
              <a:lstStyle/>
              <a:p>
                <a:pPr algn="l">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'Grafico Pirámide'!$B$3:$B$19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'Grafico Pirámide'!$C$3:$C$19</c:f>
              <c:numCache>
                <c:formatCode>0;0</c:formatCode>
                <c:ptCount val="17"/>
                <c:pt idx="0">
                  <c:v>-8311</c:v>
                </c:pt>
                <c:pt idx="1">
                  <c:v>-8576</c:v>
                </c:pt>
                <c:pt idx="2">
                  <c:v>-8781</c:v>
                </c:pt>
                <c:pt idx="3">
                  <c:v>-8922</c:v>
                </c:pt>
                <c:pt idx="4">
                  <c:v>-8863</c:v>
                </c:pt>
                <c:pt idx="5">
                  <c:v>-8316</c:v>
                </c:pt>
                <c:pt idx="6">
                  <c:v>-7647</c:v>
                </c:pt>
                <c:pt idx="7">
                  <c:v>-7517</c:v>
                </c:pt>
                <c:pt idx="8">
                  <c:v>-7029</c:v>
                </c:pt>
                <c:pt idx="9">
                  <c:v>-6346</c:v>
                </c:pt>
                <c:pt idx="10">
                  <c:v>-6105</c:v>
                </c:pt>
                <c:pt idx="11">
                  <c:v>-5716</c:v>
                </c:pt>
                <c:pt idx="12">
                  <c:v>-4972</c:v>
                </c:pt>
                <c:pt idx="13">
                  <c:v>-3969</c:v>
                </c:pt>
                <c:pt idx="14">
                  <c:v>-2831</c:v>
                </c:pt>
                <c:pt idx="15">
                  <c:v>-1842</c:v>
                </c:pt>
                <c:pt idx="16">
                  <c:v>-2435</c:v>
                </c:pt>
              </c:numCache>
            </c:numRef>
          </c:val>
          <c:extLst>
            <c:ext xmlns:c15="http://schemas.microsoft.com/office/drawing/2012/chart" uri="{02D57815-91ED-43cb-92C2-25804820EDAC}">
              <c15:datalabelsRange>
                <c15:f>'Grafico Pirámide'!$R$3:$R$19</c15:f>
                <c15:dlblRangeCache>
                  <c:ptCount val="17"/>
                  <c:pt idx="0">
                    <c:v>3,9%</c:v>
                  </c:pt>
                  <c:pt idx="1">
                    <c:v>4,0%</c:v>
                  </c:pt>
                  <c:pt idx="2">
                    <c:v>4,1%</c:v>
                  </c:pt>
                  <c:pt idx="3">
                    <c:v>4,2%</c:v>
                  </c:pt>
                  <c:pt idx="4">
                    <c:v>4,1%</c:v>
                  </c:pt>
                  <c:pt idx="5">
                    <c:v>3,9%</c:v>
                  </c:pt>
                  <c:pt idx="6">
                    <c:v>3,6%</c:v>
                  </c:pt>
                  <c:pt idx="7">
                    <c:v>3,5%</c:v>
                  </c:pt>
                  <c:pt idx="8">
                    <c:v>3,3%</c:v>
                  </c:pt>
                  <c:pt idx="9">
                    <c:v>3,0%</c:v>
                  </c:pt>
                  <c:pt idx="10">
                    <c:v>2,8%</c:v>
                  </c:pt>
                  <c:pt idx="11">
                    <c:v>2,7%</c:v>
                  </c:pt>
                  <c:pt idx="12">
                    <c:v>2,3%</c:v>
                  </c:pt>
                  <c:pt idx="13">
                    <c:v>1,9%</c:v>
                  </c:pt>
                  <c:pt idx="14">
                    <c:v>1,3%</c:v>
                  </c:pt>
                  <c:pt idx="15">
                    <c:v>0,9%</c:v>
                  </c:pt>
                  <c:pt idx="16">
                    <c:v>1,1%</c:v>
                  </c:pt>
                </c15:dlblRangeCache>
              </c15:datalabelsRange>
            </c:ext>
            <c:ext xmlns:c16="http://schemas.microsoft.com/office/drawing/2014/chart" uri="{C3380CC4-5D6E-409C-BE32-E72D297353CC}">
              <c16:uniqueId val="{00000011-8CB2-4ED3-A901-1EFB15A656C0}"/>
            </c:ext>
          </c:extLst>
        </c:ser>
        <c:ser>
          <c:idx val="1"/>
          <c:order val="1"/>
          <c:tx>
            <c:strRef>
              <c:f>'[1]Grafico Pirámide'!$D$2</c:f>
              <c:strCache>
                <c:ptCount val="1"/>
              </c:strCache>
            </c:strRef>
          </c:tx>
          <c:spPr>
            <a:solidFill>
              <a:schemeClr val="accent1"/>
            </a:solidFill>
            <a:ln>
              <a:noFill/>
            </a:ln>
            <a:effectLst/>
          </c:spPr>
          <c:invertIfNegative val="0"/>
          <c:cat>
            <c:strRef>
              <c:f>'[1]Grafico Pirámide'!$B$3:$B$19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'[1]Grafico Pirámide'!$D$3:$D$19</c:f>
              <c:numCache>
                <c:formatCode>General</c:formatCode>
                <c:ptCount val="17"/>
                <c:pt idx="0">
                  <c:v>7919</c:v>
                </c:pt>
                <c:pt idx="1">
                  <c:v>8202</c:v>
                </c:pt>
                <c:pt idx="2">
                  <c:v>8750</c:v>
                </c:pt>
                <c:pt idx="3">
                  <c:v>8575</c:v>
                </c:pt>
                <c:pt idx="4">
                  <c:v>7767</c:v>
                </c:pt>
                <c:pt idx="5">
                  <c:v>7085</c:v>
                </c:pt>
                <c:pt idx="6">
                  <c:v>6115</c:v>
                </c:pt>
                <c:pt idx="7">
                  <c:v>6401</c:v>
                </c:pt>
                <c:pt idx="8">
                  <c:v>6554</c:v>
                </c:pt>
                <c:pt idx="9">
                  <c:v>6816</c:v>
                </c:pt>
                <c:pt idx="10">
                  <c:v>7436</c:v>
                </c:pt>
                <c:pt idx="11">
                  <c:v>6741</c:v>
                </c:pt>
                <c:pt idx="12">
                  <c:v>5817</c:v>
                </c:pt>
                <c:pt idx="13">
                  <c:v>4692</c:v>
                </c:pt>
                <c:pt idx="14">
                  <c:v>3551</c:v>
                </c:pt>
                <c:pt idx="15">
                  <c:v>2558</c:v>
                </c:pt>
                <c:pt idx="16">
                  <c:v>3295</c:v>
                </c:pt>
              </c:numCache>
            </c:numRef>
          </c:val>
          <c:extLst>
            <c:ext xmlns:c16="http://schemas.microsoft.com/office/drawing/2014/chart" uri="{C3380CC4-5D6E-409C-BE32-E72D297353CC}">
              <c16:uniqueId val="{00000012-8CB2-4ED3-A901-1EFB15A656C0}"/>
            </c:ext>
          </c:extLst>
        </c:ser>
        <c:ser>
          <c:idx val="2"/>
          <c:order val="2"/>
          <c:tx>
            <c:strRef>
              <c:f>'Grafico Pirámide'!$E$2</c:f>
              <c:strCache>
                <c:ptCount val="1"/>
                <c:pt idx="0">
                  <c:v>MUJERES</c:v>
                </c:pt>
              </c:strCache>
            </c:strRef>
          </c:tx>
          <c:spPr>
            <a:solidFill>
              <a:srgbClr val="873AC0"/>
            </a:solidFill>
            <a:ln>
              <a:solidFill>
                <a:schemeClr val="bg2"/>
              </a:solidFill>
            </a:ln>
            <a:effectLst/>
            <a:scene3d>
              <a:camera prst="orthographicFront"/>
              <a:lightRig rig="soft" dir="t">
                <a:rot lat="0" lon="0" rev="0"/>
              </a:lightRig>
            </a:scene3d>
            <a:sp3d prstMaterial="matte">
              <a:bevelT w="63500" h="63500" prst="artDeco"/>
              <a:contourClr>
                <a:srgbClr val="000000"/>
              </a:contourClr>
            </a:sp3d>
          </c:spPr>
          <c:invertIfNegative val="0"/>
          <c:dLbls>
            <c:dLbl>
              <c:idx val="0"/>
              <c:layout/>
              <c:tx>
                <c:rich>
                  <a:bodyPr/>
                  <a:lstStyle/>
                  <a:p>
                    <a:fld id="{A0CA9F3A-6F65-42A1-BFE2-4DD641545F5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8CB2-4ED3-A901-1EFB15A656C0}"/>
                </c:ext>
              </c:extLst>
            </c:dLbl>
            <c:dLbl>
              <c:idx val="1"/>
              <c:layout/>
              <c:tx>
                <c:rich>
                  <a:bodyPr/>
                  <a:lstStyle/>
                  <a:p>
                    <a:fld id="{1E879BF8-E3FC-40BF-88DC-A0743C0C3AC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8CB2-4ED3-A901-1EFB15A656C0}"/>
                </c:ext>
              </c:extLst>
            </c:dLbl>
            <c:dLbl>
              <c:idx val="2"/>
              <c:layout/>
              <c:tx>
                <c:rich>
                  <a:bodyPr/>
                  <a:lstStyle/>
                  <a:p>
                    <a:fld id="{5A18BCF8-E144-4E29-8555-C5516FE1576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8CB2-4ED3-A901-1EFB15A656C0}"/>
                </c:ext>
              </c:extLst>
            </c:dLbl>
            <c:dLbl>
              <c:idx val="3"/>
              <c:layout/>
              <c:tx>
                <c:rich>
                  <a:bodyPr/>
                  <a:lstStyle/>
                  <a:p>
                    <a:fld id="{78128082-E69A-450B-91EE-200FAC81141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8CB2-4ED3-A901-1EFB15A656C0}"/>
                </c:ext>
              </c:extLst>
            </c:dLbl>
            <c:dLbl>
              <c:idx val="4"/>
              <c:layout/>
              <c:tx>
                <c:rich>
                  <a:bodyPr/>
                  <a:lstStyle/>
                  <a:p>
                    <a:fld id="{2FB0F2CF-EEDC-4892-A841-E7B2A2DC1D8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8CB2-4ED3-A901-1EFB15A656C0}"/>
                </c:ext>
              </c:extLst>
            </c:dLbl>
            <c:dLbl>
              <c:idx val="5"/>
              <c:layout/>
              <c:tx>
                <c:rich>
                  <a:bodyPr/>
                  <a:lstStyle/>
                  <a:p>
                    <a:fld id="{79AD0ECB-2802-48E0-9BA9-48E6E3ACFD0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8CB2-4ED3-A901-1EFB15A656C0}"/>
                </c:ext>
              </c:extLst>
            </c:dLbl>
            <c:dLbl>
              <c:idx val="6"/>
              <c:layout/>
              <c:tx>
                <c:rich>
                  <a:bodyPr/>
                  <a:lstStyle/>
                  <a:p>
                    <a:fld id="{01C8839A-0803-46AB-9735-65BCC58360F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8CB2-4ED3-A901-1EFB15A656C0}"/>
                </c:ext>
              </c:extLst>
            </c:dLbl>
            <c:dLbl>
              <c:idx val="7"/>
              <c:layout/>
              <c:tx>
                <c:rich>
                  <a:bodyPr/>
                  <a:lstStyle/>
                  <a:p>
                    <a:fld id="{89D221CD-8949-4923-A823-74A36DE2038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8CB2-4ED3-A901-1EFB15A656C0}"/>
                </c:ext>
              </c:extLst>
            </c:dLbl>
            <c:dLbl>
              <c:idx val="8"/>
              <c:layout/>
              <c:tx>
                <c:rich>
                  <a:bodyPr/>
                  <a:lstStyle/>
                  <a:p>
                    <a:fld id="{0EF7874C-3D34-44B5-BB40-BD867C22CC3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8CB2-4ED3-A901-1EFB15A656C0}"/>
                </c:ext>
              </c:extLst>
            </c:dLbl>
            <c:dLbl>
              <c:idx val="9"/>
              <c:layout/>
              <c:tx>
                <c:rich>
                  <a:bodyPr/>
                  <a:lstStyle/>
                  <a:p>
                    <a:fld id="{1A33DFCB-F670-449B-B344-DFFE8C3AA40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8CB2-4ED3-A901-1EFB15A656C0}"/>
                </c:ext>
              </c:extLst>
            </c:dLbl>
            <c:dLbl>
              <c:idx val="10"/>
              <c:layout/>
              <c:tx>
                <c:rich>
                  <a:bodyPr/>
                  <a:lstStyle/>
                  <a:p>
                    <a:fld id="{BA90CF71-E4C0-4718-BF92-A35D05EC362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8CB2-4ED3-A901-1EFB15A656C0}"/>
                </c:ext>
              </c:extLst>
            </c:dLbl>
            <c:dLbl>
              <c:idx val="11"/>
              <c:layout/>
              <c:tx>
                <c:rich>
                  <a:bodyPr/>
                  <a:lstStyle/>
                  <a:p>
                    <a:fld id="{2AE904B9-79DF-483E-8463-D6DF43C63EC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8CB2-4ED3-A901-1EFB15A656C0}"/>
                </c:ext>
              </c:extLst>
            </c:dLbl>
            <c:dLbl>
              <c:idx val="12"/>
              <c:layout/>
              <c:tx>
                <c:rich>
                  <a:bodyPr/>
                  <a:lstStyle/>
                  <a:p>
                    <a:fld id="{E2394C73-09F5-49C7-B73E-547B3C29AC3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8CB2-4ED3-A901-1EFB15A656C0}"/>
                </c:ext>
              </c:extLst>
            </c:dLbl>
            <c:dLbl>
              <c:idx val="13"/>
              <c:layout/>
              <c:tx>
                <c:rich>
                  <a:bodyPr/>
                  <a:lstStyle/>
                  <a:p>
                    <a:fld id="{71037EDB-60FB-47A0-899C-679C3EB22AB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8CB2-4ED3-A901-1EFB15A656C0}"/>
                </c:ext>
              </c:extLst>
            </c:dLbl>
            <c:dLbl>
              <c:idx val="14"/>
              <c:layout/>
              <c:tx>
                <c:rich>
                  <a:bodyPr/>
                  <a:lstStyle/>
                  <a:p>
                    <a:fld id="{BFE80876-90C9-4EF2-8521-AAB512B2331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8CB2-4ED3-A901-1EFB15A656C0}"/>
                </c:ext>
              </c:extLst>
            </c:dLbl>
            <c:dLbl>
              <c:idx val="15"/>
              <c:layout/>
              <c:tx>
                <c:rich>
                  <a:bodyPr/>
                  <a:lstStyle/>
                  <a:p>
                    <a:fld id="{80C83610-E676-404B-A253-CF60D30AFC1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8CB2-4ED3-A901-1EFB15A656C0}"/>
                </c:ext>
              </c:extLst>
            </c:dLbl>
            <c:dLbl>
              <c:idx val="16"/>
              <c:layout/>
              <c:tx>
                <c:rich>
                  <a:bodyPr/>
                  <a:lstStyle/>
                  <a:p>
                    <a:fld id="{FAB9122B-271C-4CEE-8358-6B72A3242A39}"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8CB2-4ED3-A901-1EFB15A656C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'Grafico Pirámide'!$B$3:$B$19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'Grafico Pirámide'!$E$3:$E$19</c:f>
              <c:numCache>
                <c:formatCode>0;0</c:formatCode>
                <c:ptCount val="17"/>
                <c:pt idx="0">
                  <c:v>7303</c:v>
                </c:pt>
                <c:pt idx="1">
                  <c:v>7411</c:v>
                </c:pt>
                <c:pt idx="2">
                  <c:v>7428</c:v>
                </c:pt>
                <c:pt idx="3">
                  <c:v>7585</c:v>
                </c:pt>
                <c:pt idx="4">
                  <c:v>7801</c:v>
                </c:pt>
                <c:pt idx="5">
                  <c:v>7767</c:v>
                </c:pt>
                <c:pt idx="6">
                  <c:v>7488</c:v>
                </c:pt>
                <c:pt idx="7">
                  <c:v>7500</c:v>
                </c:pt>
                <c:pt idx="8">
                  <c:v>7100</c:v>
                </c:pt>
                <c:pt idx="9">
                  <c:v>6718</c:v>
                </c:pt>
                <c:pt idx="10">
                  <c:v>6767</c:v>
                </c:pt>
                <c:pt idx="11">
                  <c:v>6385</c:v>
                </c:pt>
                <c:pt idx="12">
                  <c:v>5533</c:v>
                </c:pt>
                <c:pt idx="13">
                  <c:v>4443</c:v>
                </c:pt>
                <c:pt idx="14">
                  <c:v>3311</c:v>
                </c:pt>
                <c:pt idx="15">
                  <c:v>2363</c:v>
                </c:pt>
                <c:pt idx="16">
                  <c:v>3423</c:v>
                </c:pt>
              </c:numCache>
            </c:numRef>
          </c:val>
          <c:extLst>
            <c:ext xmlns:c15="http://schemas.microsoft.com/office/drawing/2012/chart" uri="{02D57815-91ED-43cb-92C2-25804820EDAC}">
              <c15:datalabelsRange>
                <c15:f>'Grafico Pirámide'!$S$3:$S$19</c15:f>
                <c15:dlblRangeCache>
                  <c:ptCount val="17"/>
                  <c:pt idx="0">
                    <c:v>3,4%</c:v>
                  </c:pt>
                  <c:pt idx="1">
                    <c:v>3,5%</c:v>
                  </c:pt>
                  <c:pt idx="2">
                    <c:v>3,5%</c:v>
                  </c:pt>
                  <c:pt idx="3">
                    <c:v>3,5%</c:v>
                  </c:pt>
                  <c:pt idx="4">
                    <c:v>3,6%</c:v>
                  </c:pt>
                  <c:pt idx="5">
                    <c:v>3,6%</c:v>
                  </c:pt>
                  <c:pt idx="6">
                    <c:v>3,5%</c:v>
                  </c:pt>
                  <c:pt idx="7">
                    <c:v>3,5%</c:v>
                  </c:pt>
                  <c:pt idx="8">
                    <c:v>3,3%</c:v>
                  </c:pt>
                  <c:pt idx="9">
                    <c:v>3,1%</c:v>
                  </c:pt>
                  <c:pt idx="10">
                    <c:v>3,2%</c:v>
                  </c:pt>
                  <c:pt idx="11">
                    <c:v>3,0%</c:v>
                  </c:pt>
                  <c:pt idx="12">
                    <c:v>2,6%</c:v>
                  </c:pt>
                  <c:pt idx="13">
                    <c:v>2,1%</c:v>
                  </c:pt>
                  <c:pt idx="14">
                    <c:v>1,5%</c:v>
                  </c:pt>
                  <c:pt idx="15">
                    <c:v>1,1%</c:v>
                  </c:pt>
                  <c:pt idx="16">
                    <c:v>1,6%</c:v>
                  </c:pt>
                </c15:dlblRangeCache>
              </c15:datalabelsRange>
            </c:ext>
            <c:ext xmlns:c16="http://schemas.microsoft.com/office/drawing/2014/chart" uri="{C3380CC4-5D6E-409C-BE32-E72D297353CC}">
              <c16:uniqueId val="{00000024-8CB2-4ED3-A901-1EFB15A656C0}"/>
            </c:ext>
          </c:extLst>
        </c:ser>
        <c:dLbls>
          <c:showLegendKey val="0"/>
          <c:showVal val="0"/>
          <c:showCatName val="0"/>
          <c:showSerName val="0"/>
          <c:showPercent val="0"/>
          <c:showBubbleSize val="0"/>
        </c:dLbls>
        <c:gapWidth val="20"/>
        <c:overlap val="100"/>
        <c:axId val="296439984"/>
        <c:axId val="296440768"/>
      </c:barChart>
      <c:catAx>
        <c:axId val="2964399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40768"/>
        <c:crosses val="autoZero"/>
        <c:auto val="1"/>
        <c:lblAlgn val="ctr"/>
        <c:lblOffset val="100"/>
        <c:noMultiLvlLbl val="0"/>
      </c:catAx>
      <c:valAx>
        <c:axId val="296440768"/>
        <c:scaling>
          <c:orientation val="minMax"/>
        </c:scaling>
        <c:delete val="0"/>
        <c:axPos val="b"/>
        <c:majorGridlines>
          <c:spPr>
            <a:ln w="9525" cap="flat" cmpd="sng" algn="ctr">
              <a:solidFill>
                <a:schemeClr val="bg1">
                  <a:lumMod val="75000"/>
                </a:schemeClr>
              </a:solidFill>
              <a:round/>
            </a:ln>
            <a:effectLst>
              <a:outerShdw blurRad="50800" dist="38100" dir="2700000" algn="tl" rotWithShape="0">
                <a:prstClr val="black">
                  <a:alpha val="40000"/>
                </a:prstClr>
              </a:outerShdw>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296439984"/>
        <c:crosses val="autoZero"/>
        <c:crossBetween val="between"/>
      </c:valAx>
      <c:spPr>
        <a:noFill/>
        <a:ln>
          <a:noFill/>
        </a:ln>
        <a:effectLst/>
      </c:spPr>
    </c:plotArea>
    <c:legend>
      <c:legendPos val="b"/>
      <c:layout>
        <c:manualLayout>
          <c:xMode val="edge"/>
          <c:yMode val="edge"/>
          <c:x val="0.43670035340070679"/>
          <c:y val="0.88201008207307408"/>
          <c:w val="0.30061502898264886"/>
          <c:h val="6.71549389659625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rPr>
              <a:t>Valor Recaudo Tributos Fiscales </a:t>
            </a:r>
          </a:p>
          <a:p>
            <a:pPr>
              <a:defRPr>
                <a:solidFill>
                  <a:schemeClr val="tx1">
                    <a:lumMod val="50000"/>
                    <a:lumOff val="50000"/>
                  </a:schemeClr>
                </a:solidFill>
              </a:defRPr>
            </a:pPr>
            <a:r>
              <a:rPr lang="en-US">
                <a:solidFill>
                  <a:schemeClr val="tx1">
                    <a:lumMod val="50000"/>
                    <a:lumOff val="50000"/>
                  </a:schemeClr>
                </a:solidFill>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7502084034367499"/>
          <c:y val="0.14240631163708087"/>
          <c:w val="0.6362601341498979"/>
          <c:h val="0.66063302738045315"/>
        </c:manualLayout>
      </c:layout>
      <c:scatterChart>
        <c:scatterStyle val="smoothMarker"/>
        <c:varyColors val="0"/>
        <c:ser>
          <c:idx val="1"/>
          <c:order val="1"/>
          <c:tx>
            <c:strRef>
              <c:f>'Grafico TYR'!$B$9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TYR'!$C$9:$C$11</c:f>
              <c:numCache>
                <c:formatCode>General</c:formatCode>
                <c:ptCount val="3"/>
                <c:pt idx="0">
                  <c:v>2018</c:v>
                </c:pt>
                <c:pt idx="1">
                  <c:v>2019</c:v>
                </c:pt>
                <c:pt idx="2">
                  <c:v>2020</c:v>
                </c:pt>
              </c:numCache>
            </c:numRef>
          </c:xVal>
          <c:yVal>
            <c:numRef>
              <c:f>'Grafico TYR'!$D$9:$D$11</c:f>
              <c:numCache>
                <c:formatCode>_(* #,##0_);_(* \(#,##0\);_(* "-"_);_(@_)</c:formatCode>
                <c:ptCount val="3"/>
                <c:pt idx="0">
                  <c:v>11008711196</c:v>
                </c:pt>
                <c:pt idx="1">
                  <c:v>17595253340</c:v>
                </c:pt>
                <c:pt idx="2">
                  <c:v>6403069065</c:v>
                </c:pt>
              </c:numCache>
            </c:numRef>
          </c:yVal>
          <c:smooth val="1"/>
          <c:extLst>
            <c:ext xmlns:c16="http://schemas.microsoft.com/office/drawing/2014/chart" uri="{C3380CC4-5D6E-409C-BE32-E72D297353CC}">
              <c16:uniqueId val="{00000000-D8FF-44CA-AB06-BC2CDE5820DD}"/>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TYR'!$B$3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TYR'!$C$3:$C$6</c:f>
              <c:numCache>
                <c:formatCode>General</c:formatCode>
                <c:ptCount val="4"/>
                <c:pt idx="0">
                  <c:v>2018</c:v>
                </c:pt>
                <c:pt idx="1">
                  <c:v>2019</c:v>
                </c:pt>
                <c:pt idx="2">
                  <c:v>2020</c:v>
                </c:pt>
                <c:pt idx="3">
                  <c:v>2021</c:v>
                </c:pt>
              </c:numCache>
            </c:numRef>
          </c:xVal>
          <c:yVal>
            <c:numRef>
              <c:f>'Grafico TYR'!$D$3:$D$6</c:f>
              <c:numCache>
                <c:formatCode>_(* #,##0_);_(* \(#,##0\);_(* "-"_);_(@_)</c:formatCode>
                <c:ptCount val="4"/>
                <c:pt idx="0">
                  <c:v>131601482536</c:v>
                </c:pt>
                <c:pt idx="1">
                  <c:v>167187517154</c:v>
                </c:pt>
                <c:pt idx="2">
                  <c:v>120013380203</c:v>
                </c:pt>
                <c:pt idx="3">
                  <c:v>157207180029</c:v>
                </c:pt>
              </c:numCache>
            </c:numRef>
          </c:yVal>
          <c:smooth val="1"/>
          <c:extLst>
            <c:ext xmlns:c16="http://schemas.microsoft.com/office/drawing/2014/chart" uri="{C3380CC4-5D6E-409C-BE32-E72D297353CC}">
              <c16:uniqueId val="{00000001-D8FF-44CA-AB06-BC2CDE5820DD}"/>
            </c:ext>
          </c:extLst>
        </c:ser>
        <c:ser>
          <c:idx val="2"/>
          <c:order val="2"/>
          <c:tx>
            <c:strRef>
              <c:f>'Grafico TYR'!$B$15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TYR'!$C$15:$C$17</c:f>
              <c:numCache>
                <c:formatCode>General</c:formatCode>
                <c:ptCount val="3"/>
                <c:pt idx="0">
                  <c:v>2018</c:v>
                </c:pt>
                <c:pt idx="1">
                  <c:v>2019</c:v>
                </c:pt>
                <c:pt idx="2">
                  <c:v>2020</c:v>
                </c:pt>
              </c:numCache>
            </c:numRef>
          </c:xVal>
          <c:yVal>
            <c:numRef>
              <c:f>'Grafico TYR'!$D$15:$D$17</c:f>
              <c:numCache>
                <c:formatCode>_(* #,##0_);_(* \(#,##0\);_(* "-"_);_(@_)</c:formatCode>
                <c:ptCount val="3"/>
                <c:pt idx="0">
                  <c:v>24743949633</c:v>
                </c:pt>
                <c:pt idx="1">
                  <c:v>42532930531</c:v>
                </c:pt>
                <c:pt idx="2">
                  <c:v>29200232388</c:v>
                </c:pt>
              </c:numCache>
            </c:numRef>
          </c:yVal>
          <c:smooth val="1"/>
          <c:extLst>
            <c:ext xmlns:c16="http://schemas.microsoft.com/office/drawing/2014/chart" uri="{C3380CC4-5D6E-409C-BE32-E72D297353CC}">
              <c16:uniqueId val="{00000002-D8FF-44CA-AB06-BC2CDE5820DD}"/>
            </c:ext>
          </c:extLst>
        </c:ser>
        <c:ser>
          <c:idx val="3"/>
          <c:order val="3"/>
          <c:tx>
            <c:strRef>
              <c:f>'Grafico TYR'!$B$21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TYR'!$C$21:$C$23</c:f>
              <c:numCache>
                <c:formatCode>General</c:formatCode>
                <c:ptCount val="3"/>
                <c:pt idx="0">
                  <c:v>2018</c:v>
                </c:pt>
                <c:pt idx="1">
                  <c:v>2019</c:v>
                </c:pt>
                <c:pt idx="2">
                  <c:v>2020</c:v>
                </c:pt>
              </c:numCache>
            </c:numRef>
          </c:xVal>
          <c:yVal>
            <c:numRef>
              <c:f>'Grafico TYR'!$D$21:$D$23</c:f>
              <c:numCache>
                <c:formatCode>_(* #,##0_);_(* \(#,##0\);_(* "-"_);_(@_)</c:formatCode>
                <c:ptCount val="3"/>
                <c:pt idx="0">
                  <c:v>23906566966</c:v>
                </c:pt>
                <c:pt idx="1">
                  <c:v>23092126171</c:v>
                </c:pt>
                <c:pt idx="2">
                  <c:v>11276397241</c:v>
                </c:pt>
              </c:numCache>
            </c:numRef>
          </c:yVal>
          <c:smooth val="1"/>
          <c:extLst>
            <c:ext xmlns:c16="http://schemas.microsoft.com/office/drawing/2014/chart" uri="{C3380CC4-5D6E-409C-BE32-E72D297353CC}">
              <c16:uniqueId val="{00000003-D8FF-44CA-AB06-BC2CDE5820DD}"/>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Times New Roman" panose="02020603050405020304" pitchFamily="18" charset="0"/>
          <a:ea typeface="+mn-ea"/>
          <a:cs typeface="Times New Roman" panose="02020603050405020304"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Total Recaudo Tributos Fiscales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TYR'!$C$32:$C$42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TYR'!$D$32:$D$42</c:f>
              <c:numCache>
                <c:formatCode>_(* #,##0_);_(* \(#,##0\);_(* "-"_);_(@_)</c:formatCode>
                <c:ptCount val="11"/>
                <c:pt idx="0">
                  <c:v>232748131457</c:v>
                </c:pt>
                <c:pt idx="1">
                  <c:v>214745981266</c:v>
                </c:pt>
                <c:pt idx="2">
                  <c:v>221504553888</c:v>
                </c:pt>
                <c:pt idx="3">
                  <c:v>248130008403</c:v>
                </c:pt>
                <c:pt idx="4">
                  <c:v>288688862483</c:v>
                </c:pt>
                <c:pt idx="5">
                  <c:v>265035012513</c:v>
                </c:pt>
                <c:pt idx="6">
                  <c:v>296871179058</c:v>
                </c:pt>
                <c:pt idx="7">
                  <c:v>291644670054</c:v>
                </c:pt>
                <c:pt idx="8">
                  <c:v>370661225871</c:v>
                </c:pt>
                <c:pt idx="9">
                  <c:v>325336869028</c:v>
                </c:pt>
                <c:pt idx="10">
                  <c:v>157207180029</c:v>
                </c:pt>
              </c:numCache>
            </c:numRef>
          </c:yVal>
          <c:smooth val="1"/>
          <c:extLst>
            <c:ext xmlns:c16="http://schemas.microsoft.com/office/drawing/2014/chart" uri="{C3380CC4-5D6E-409C-BE32-E72D297353CC}">
              <c16:uniqueId val="{00000000-C57B-4FE3-98B2-4FA38D1BF360}"/>
            </c:ext>
          </c:extLst>
        </c:ser>
        <c:dLbls>
          <c:showLegendKey val="0"/>
          <c:showVal val="0"/>
          <c:showCatName val="0"/>
          <c:showSerName val="0"/>
          <c:showPercent val="0"/>
          <c:showBubbleSize val="0"/>
        </c:dLbls>
        <c:axId val="636513952"/>
        <c:axId val="636511456"/>
      </c:scatterChart>
      <c:valAx>
        <c:axId val="636513952"/>
        <c:scaling>
          <c:orientation val="minMax"/>
          <c:max val="2020"/>
          <c:min val="2010"/>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baseline="0">
                <a:solidFill>
                  <a:schemeClr val="tx1">
                    <a:lumMod val="50000"/>
                    <a:lumOff val="50000"/>
                  </a:schemeClr>
                </a:solidFill>
              </a:rPr>
              <a:t>Estudiantes Educación Preescolar, Basica Y Media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lotArea>
      <c:layout/>
      <c:scatterChart>
        <c:scatterStyle val="smoothMarker"/>
        <c:varyColors val="0"/>
        <c:ser>
          <c:idx val="1"/>
          <c:order val="1"/>
          <c:tx>
            <c:strRef>
              <c:f>'Grafico P-P-S-M'!$B$9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P-P-S-M'!$C$9:$C$12</c:f>
              <c:numCache>
                <c:formatCode>General</c:formatCode>
                <c:ptCount val="4"/>
                <c:pt idx="0">
                  <c:v>2018</c:v>
                </c:pt>
                <c:pt idx="1">
                  <c:v>2019</c:v>
                </c:pt>
                <c:pt idx="2">
                  <c:v>2020</c:v>
                </c:pt>
                <c:pt idx="3">
                  <c:v>2021</c:v>
                </c:pt>
              </c:numCache>
            </c:numRef>
          </c:xVal>
          <c:yVal>
            <c:numRef>
              <c:f>'Grafico P-P-S-M'!$D$9:$D$12</c:f>
              <c:numCache>
                <c:formatCode>_(* #,##0_);_(* \(#,##0\);_(* "-"_);_(@_)</c:formatCode>
                <c:ptCount val="4"/>
                <c:pt idx="0">
                  <c:v>2837</c:v>
                </c:pt>
                <c:pt idx="1">
                  <c:v>3009</c:v>
                </c:pt>
                <c:pt idx="2">
                  <c:v>3133</c:v>
                </c:pt>
                <c:pt idx="3">
                  <c:v>1935</c:v>
                </c:pt>
              </c:numCache>
            </c:numRef>
          </c:yVal>
          <c:smooth val="1"/>
          <c:extLst>
            <c:ext xmlns:c16="http://schemas.microsoft.com/office/drawing/2014/chart" uri="{C3380CC4-5D6E-409C-BE32-E72D297353CC}">
              <c16:uniqueId val="{00000000-F78C-4D31-AF87-72D1A491DF8F}"/>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P-P-S-M'!$B$3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P-P-S-M'!$C$3:$C$5</c:f>
              <c:numCache>
                <c:formatCode>General</c:formatCode>
                <c:ptCount val="3"/>
                <c:pt idx="0">
                  <c:v>2018</c:v>
                </c:pt>
                <c:pt idx="1">
                  <c:v>2019</c:v>
                </c:pt>
                <c:pt idx="2">
                  <c:v>2020</c:v>
                </c:pt>
              </c:numCache>
            </c:numRef>
          </c:xVal>
          <c:yVal>
            <c:numRef>
              <c:f>'Grafico P-P-S-M'!$D$3:$D$5</c:f>
              <c:numCache>
                <c:formatCode>_(* #,##0_);_(* \(#,##0\);_(* "-"_);_(@_)</c:formatCode>
                <c:ptCount val="3"/>
                <c:pt idx="0">
                  <c:v>27301</c:v>
                </c:pt>
                <c:pt idx="1">
                  <c:v>27801</c:v>
                </c:pt>
                <c:pt idx="2">
                  <c:v>45564</c:v>
                </c:pt>
              </c:numCache>
            </c:numRef>
          </c:yVal>
          <c:smooth val="1"/>
          <c:extLst>
            <c:ext xmlns:c16="http://schemas.microsoft.com/office/drawing/2014/chart" uri="{C3380CC4-5D6E-409C-BE32-E72D297353CC}">
              <c16:uniqueId val="{00000001-F78C-4D31-AF87-72D1A491DF8F}"/>
            </c:ext>
          </c:extLst>
        </c:ser>
        <c:ser>
          <c:idx val="2"/>
          <c:order val="2"/>
          <c:tx>
            <c:strRef>
              <c:f>'Grafico P-P-S-M'!$B$15</c:f>
              <c:strCache>
                <c:ptCount val="1"/>
                <c:pt idx="0">
                  <c:v>Tibasosa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P-P-S-M'!$C$15:$C$18</c:f>
              <c:numCache>
                <c:formatCode>General</c:formatCode>
                <c:ptCount val="4"/>
                <c:pt idx="0">
                  <c:v>2018</c:v>
                </c:pt>
                <c:pt idx="1">
                  <c:v>2019</c:v>
                </c:pt>
                <c:pt idx="2">
                  <c:v>2020</c:v>
                </c:pt>
                <c:pt idx="3">
                  <c:v>2021</c:v>
                </c:pt>
              </c:numCache>
            </c:numRef>
          </c:xVal>
          <c:yVal>
            <c:numRef>
              <c:f>'Grafico P-P-S-M'!$D$15:$D$18</c:f>
              <c:numCache>
                <c:formatCode>_(* #,##0_);_(* \(#,##0\);_(* "-"_);_(@_)</c:formatCode>
                <c:ptCount val="4"/>
                <c:pt idx="0">
                  <c:v>2020</c:v>
                </c:pt>
                <c:pt idx="1">
                  <c:v>2025</c:v>
                </c:pt>
                <c:pt idx="2">
                  <c:v>1995</c:v>
                </c:pt>
                <c:pt idx="3">
                  <c:v>1971</c:v>
                </c:pt>
              </c:numCache>
            </c:numRef>
          </c:yVal>
          <c:smooth val="1"/>
          <c:extLst>
            <c:ext xmlns:c16="http://schemas.microsoft.com/office/drawing/2014/chart" uri="{C3380CC4-5D6E-409C-BE32-E72D297353CC}">
              <c16:uniqueId val="{00000002-F78C-4D31-AF87-72D1A491DF8F}"/>
            </c:ext>
          </c:extLst>
        </c:ser>
        <c:ser>
          <c:idx val="3"/>
          <c:order val="3"/>
          <c:tx>
            <c:strRef>
              <c:f>'Grafico P-P-S-M'!$B$21</c:f>
              <c:strCache>
                <c:ptCount val="1"/>
                <c:pt idx="0">
                  <c:v>Aquitania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P-P-S-M'!$C$21:$C$24</c:f>
              <c:numCache>
                <c:formatCode>General</c:formatCode>
                <c:ptCount val="4"/>
                <c:pt idx="0">
                  <c:v>2018</c:v>
                </c:pt>
                <c:pt idx="1">
                  <c:v>2019</c:v>
                </c:pt>
                <c:pt idx="2">
                  <c:v>2020</c:v>
                </c:pt>
                <c:pt idx="3">
                  <c:v>2021</c:v>
                </c:pt>
              </c:numCache>
            </c:numRef>
          </c:xVal>
          <c:yVal>
            <c:numRef>
              <c:f>'Grafico P-P-S-M'!$D$21:$D$24</c:f>
              <c:numCache>
                <c:formatCode>_(* #,##0_);_(* \(#,##0\);_(* "-"_);_(@_)</c:formatCode>
                <c:ptCount val="4"/>
                <c:pt idx="0">
                  <c:v>3300</c:v>
                </c:pt>
                <c:pt idx="1">
                  <c:v>3254</c:v>
                </c:pt>
                <c:pt idx="2">
                  <c:v>3150</c:v>
                </c:pt>
                <c:pt idx="3">
                  <c:v>3028</c:v>
                </c:pt>
              </c:numCache>
            </c:numRef>
          </c:yVal>
          <c:smooth val="1"/>
          <c:extLst>
            <c:ext xmlns:c16="http://schemas.microsoft.com/office/drawing/2014/chart" uri="{C3380CC4-5D6E-409C-BE32-E72D297353CC}">
              <c16:uniqueId val="{00000003-F78C-4D31-AF87-72D1A491DF8F}"/>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no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Estudiantes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P-P-S-M'!$C$32:$C$42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P-P-S-M'!$D$32:$D$42</c:f>
              <c:numCache>
                <c:formatCode>_(* #,##0_);_(* \(#,##0\);_(* "-"_);_(@_)</c:formatCode>
                <c:ptCount val="11"/>
                <c:pt idx="0">
                  <c:v>49003</c:v>
                </c:pt>
                <c:pt idx="1">
                  <c:v>48473</c:v>
                </c:pt>
                <c:pt idx="2">
                  <c:v>47454</c:v>
                </c:pt>
                <c:pt idx="3">
                  <c:v>46342</c:v>
                </c:pt>
                <c:pt idx="4">
                  <c:v>46125</c:v>
                </c:pt>
                <c:pt idx="5">
                  <c:v>43555</c:v>
                </c:pt>
                <c:pt idx="6">
                  <c:v>45467</c:v>
                </c:pt>
                <c:pt idx="7">
                  <c:v>45287</c:v>
                </c:pt>
                <c:pt idx="8">
                  <c:v>45635</c:v>
                </c:pt>
                <c:pt idx="9">
                  <c:v>63357</c:v>
                </c:pt>
                <c:pt idx="10">
                  <c:v>16616</c:v>
                </c:pt>
              </c:numCache>
            </c:numRef>
          </c:yVal>
          <c:smooth val="1"/>
          <c:extLst>
            <c:ext xmlns:c16="http://schemas.microsoft.com/office/drawing/2014/chart" uri="{C3380CC4-5D6E-409C-BE32-E72D297353CC}">
              <c16:uniqueId val="{00000000-275B-49DD-BEF4-40BA070841B3}"/>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baseline="0">
                <a:solidFill>
                  <a:schemeClr val="tx1">
                    <a:lumMod val="50000"/>
                    <a:lumOff val="50000"/>
                  </a:schemeClr>
                </a:solidFill>
              </a:rPr>
              <a:t>Instituciones Educación Preescolar, Basica Y Media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lotArea>
      <c:layout/>
      <c:scatterChart>
        <c:scatterStyle val="smoothMarker"/>
        <c:varyColors val="0"/>
        <c:ser>
          <c:idx val="1"/>
          <c:order val="1"/>
          <c:tx>
            <c:strRef>
              <c:f>'Grafico Ins'!$B$9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Ins'!$C$9:$C$12</c:f>
              <c:numCache>
                <c:formatCode>General</c:formatCode>
                <c:ptCount val="4"/>
                <c:pt idx="0">
                  <c:v>2018</c:v>
                </c:pt>
                <c:pt idx="1">
                  <c:v>2019</c:v>
                </c:pt>
                <c:pt idx="2">
                  <c:v>2020</c:v>
                </c:pt>
                <c:pt idx="3">
                  <c:v>2021</c:v>
                </c:pt>
              </c:numCache>
            </c:numRef>
          </c:xVal>
          <c:yVal>
            <c:numRef>
              <c:f>'Grafico Ins'!$D$9:$D$12</c:f>
              <c:numCache>
                <c:formatCode>_(* #,##0_);_(* \(#,##0\);_(* "-"_);_(@_)</c:formatCode>
                <c:ptCount val="4"/>
                <c:pt idx="0">
                  <c:v>8</c:v>
                </c:pt>
                <c:pt idx="1">
                  <c:v>9</c:v>
                </c:pt>
                <c:pt idx="2">
                  <c:v>9</c:v>
                </c:pt>
                <c:pt idx="3">
                  <c:v>2</c:v>
                </c:pt>
              </c:numCache>
            </c:numRef>
          </c:yVal>
          <c:smooth val="1"/>
          <c:extLst>
            <c:ext xmlns:c16="http://schemas.microsoft.com/office/drawing/2014/chart" uri="{C3380CC4-5D6E-409C-BE32-E72D297353CC}">
              <c16:uniqueId val="{00000000-6D1A-49F8-AB2A-4AD45CA04D1C}"/>
            </c:ext>
          </c:extLst>
        </c:ser>
        <c:ser>
          <c:idx val="3"/>
          <c:order val="3"/>
          <c:tx>
            <c:strRef>
              <c:f>'Grafico Ins'!$B$21</c:f>
              <c:strCache>
                <c:ptCount val="1"/>
                <c:pt idx="0">
                  <c:v>Aquitania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Ins'!$C$21:$C$24</c:f>
              <c:numCache>
                <c:formatCode>General</c:formatCode>
                <c:ptCount val="4"/>
                <c:pt idx="0">
                  <c:v>2018</c:v>
                </c:pt>
                <c:pt idx="1">
                  <c:v>2019</c:v>
                </c:pt>
                <c:pt idx="2">
                  <c:v>2020</c:v>
                </c:pt>
                <c:pt idx="3">
                  <c:v>2021</c:v>
                </c:pt>
              </c:numCache>
            </c:numRef>
          </c:xVal>
          <c:yVal>
            <c:numRef>
              <c:f>'Grafico Ins'!$D$21:$D$24</c:f>
              <c:numCache>
                <c:formatCode>_(* #,##0_);_(* \(#,##0\);_(* "-"_);_(@_)</c:formatCode>
                <c:ptCount val="4"/>
                <c:pt idx="0">
                  <c:v>5</c:v>
                </c:pt>
                <c:pt idx="1">
                  <c:v>5</c:v>
                </c:pt>
                <c:pt idx="2">
                  <c:v>5</c:v>
                </c:pt>
                <c:pt idx="3">
                  <c:v>4</c:v>
                </c:pt>
              </c:numCache>
            </c:numRef>
          </c:yVal>
          <c:smooth val="1"/>
          <c:extLst>
            <c:ext xmlns:c16="http://schemas.microsoft.com/office/drawing/2014/chart" uri="{C3380CC4-5D6E-409C-BE32-E72D297353CC}">
              <c16:uniqueId val="{00000001-6D1A-49F8-AB2A-4AD45CA04D1C}"/>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Ins'!$B$3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Ins'!$C$3:$C$5</c:f>
              <c:numCache>
                <c:formatCode>General</c:formatCode>
                <c:ptCount val="3"/>
                <c:pt idx="0">
                  <c:v>2018</c:v>
                </c:pt>
                <c:pt idx="1">
                  <c:v>2019</c:v>
                </c:pt>
                <c:pt idx="2">
                  <c:v>2020</c:v>
                </c:pt>
              </c:numCache>
            </c:numRef>
          </c:xVal>
          <c:yVal>
            <c:numRef>
              <c:f>'Grafico Ins'!$D$3:$D$5</c:f>
              <c:numCache>
                <c:formatCode>_(* #,##0_);_(* \(#,##0\);_(* "-"_);_(@_)</c:formatCode>
                <c:ptCount val="3"/>
                <c:pt idx="0">
                  <c:v>60</c:v>
                </c:pt>
                <c:pt idx="1">
                  <c:v>60</c:v>
                </c:pt>
                <c:pt idx="2" formatCode="General">
                  <c:v>56</c:v>
                </c:pt>
              </c:numCache>
            </c:numRef>
          </c:yVal>
          <c:smooth val="1"/>
          <c:extLst>
            <c:ext xmlns:c16="http://schemas.microsoft.com/office/drawing/2014/chart" uri="{C3380CC4-5D6E-409C-BE32-E72D297353CC}">
              <c16:uniqueId val="{00000002-6D1A-49F8-AB2A-4AD45CA04D1C}"/>
            </c:ext>
          </c:extLst>
        </c:ser>
        <c:ser>
          <c:idx val="2"/>
          <c:order val="2"/>
          <c:tx>
            <c:strRef>
              <c:f>'Grafico Ins'!$B$15</c:f>
              <c:strCache>
                <c:ptCount val="1"/>
                <c:pt idx="0">
                  <c:v>Tibasosa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Ins'!$C$15:$C$18</c:f>
              <c:numCache>
                <c:formatCode>General</c:formatCode>
                <c:ptCount val="4"/>
                <c:pt idx="0">
                  <c:v>2018</c:v>
                </c:pt>
                <c:pt idx="1">
                  <c:v>2019</c:v>
                </c:pt>
                <c:pt idx="2">
                  <c:v>2020</c:v>
                </c:pt>
                <c:pt idx="3">
                  <c:v>2021</c:v>
                </c:pt>
              </c:numCache>
            </c:numRef>
          </c:xVal>
          <c:yVal>
            <c:numRef>
              <c:f>'Grafico Ins'!$D$15:$D$18</c:f>
              <c:numCache>
                <c:formatCode>_(* #,##0_);_(* \(#,##0\);_(* "-"_);_(@_)</c:formatCode>
                <c:ptCount val="4"/>
                <c:pt idx="0">
                  <c:v>5</c:v>
                </c:pt>
                <c:pt idx="1">
                  <c:v>3</c:v>
                </c:pt>
                <c:pt idx="2">
                  <c:v>3</c:v>
                </c:pt>
                <c:pt idx="3">
                  <c:v>3</c:v>
                </c:pt>
              </c:numCache>
            </c:numRef>
          </c:yVal>
          <c:smooth val="1"/>
          <c:extLst>
            <c:ext xmlns:c16="http://schemas.microsoft.com/office/drawing/2014/chart" uri="{C3380CC4-5D6E-409C-BE32-E72D297353CC}">
              <c16:uniqueId val="{00000003-6D1A-49F8-AB2A-4AD45CA04D1C}"/>
            </c:ext>
          </c:extLst>
        </c:ser>
        <c:dLbls>
          <c:showLegendKey val="0"/>
          <c:showVal val="0"/>
          <c:showCatName val="0"/>
          <c:showSerName val="0"/>
          <c:showPercent val="0"/>
          <c:showBubbleSize val="0"/>
        </c:dLbls>
        <c:axId val="1019516752"/>
        <c:axId val="101952673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6511456"/>
        <c:crosses val="autoZero"/>
        <c:crossBetween val="midCat"/>
        <c:majorUnit val="1"/>
      </c:valAx>
      <c:valAx>
        <c:axId val="636511456"/>
        <c:scaling>
          <c:orientation val="minMax"/>
          <c:max val="70"/>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636513952"/>
        <c:crosses val="autoZero"/>
        <c:crossBetween val="midCat"/>
      </c:valAx>
      <c:valAx>
        <c:axId val="1019526736"/>
        <c:scaling>
          <c:orientation val="minMax"/>
        </c:scaling>
        <c:delete val="1"/>
        <c:axPos val="r"/>
        <c:numFmt formatCode="_(* #,##0_);_(* \(#,##0\);_(* &quot;-&quot;_);_(@_)" sourceLinked="1"/>
        <c:majorTickMark val="out"/>
        <c:minorTickMark val="none"/>
        <c:tickLblPos val="nextTo"/>
        <c:crossAx val="1019516752"/>
        <c:crosses val="max"/>
        <c:crossBetween val="midCat"/>
      </c:valAx>
      <c:valAx>
        <c:axId val="1019516752"/>
        <c:scaling>
          <c:orientation val="minMax"/>
        </c:scaling>
        <c:delete val="1"/>
        <c:axPos val="b"/>
        <c:numFmt formatCode="General" sourceLinked="1"/>
        <c:majorTickMark val="out"/>
        <c:minorTickMark val="none"/>
        <c:tickLblPos val="nextTo"/>
        <c:crossAx val="10195267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Instituciones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Ins'!$C$32:$C$42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Ins'!$D$32:$D$42</c:f>
              <c:numCache>
                <c:formatCode>_(* #,##0_);_(* \(#,##0\);_(* "-"_);_(@_)</c:formatCode>
                <c:ptCount val="11"/>
                <c:pt idx="0">
                  <c:v>95</c:v>
                </c:pt>
                <c:pt idx="1">
                  <c:v>93</c:v>
                </c:pt>
                <c:pt idx="2">
                  <c:v>91</c:v>
                </c:pt>
                <c:pt idx="3">
                  <c:v>85</c:v>
                </c:pt>
                <c:pt idx="4">
                  <c:v>100</c:v>
                </c:pt>
                <c:pt idx="5">
                  <c:v>100</c:v>
                </c:pt>
                <c:pt idx="6">
                  <c:v>105</c:v>
                </c:pt>
                <c:pt idx="7">
                  <c:v>104</c:v>
                </c:pt>
                <c:pt idx="8">
                  <c:v>103</c:v>
                </c:pt>
                <c:pt idx="9">
                  <c:v>98</c:v>
                </c:pt>
                <c:pt idx="10">
                  <c:v>34</c:v>
                </c:pt>
              </c:numCache>
            </c:numRef>
          </c:yVal>
          <c:smooth val="1"/>
          <c:extLst>
            <c:ext xmlns:c16="http://schemas.microsoft.com/office/drawing/2014/chart" uri="{C3380CC4-5D6E-409C-BE32-E72D297353CC}">
              <c16:uniqueId val="{00000000-0692-4711-B118-324F51814E71}"/>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Estudiantes Educación Superior  </a:t>
            </a:r>
          </a:p>
        </c:rich>
      </c:tx>
      <c:layout>
        <c:manualLayout>
          <c:xMode val="edge"/>
          <c:yMode val="edge"/>
          <c:x val="0.29354071694985495"/>
          <c:y val="3.1201565905956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1"/>
          <c:order val="1"/>
          <c:tx>
            <c:strRef>
              <c:f>'Grafico IES'!$B$9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IES'!$C$9:$C$12</c:f>
              <c:numCache>
                <c:formatCode>General</c:formatCode>
                <c:ptCount val="4"/>
                <c:pt idx="0">
                  <c:v>2017</c:v>
                </c:pt>
                <c:pt idx="1">
                  <c:v>2018</c:v>
                </c:pt>
                <c:pt idx="2">
                  <c:v>2019</c:v>
                </c:pt>
                <c:pt idx="3">
                  <c:v>2020</c:v>
                </c:pt>
              </c:numCache>
            </c:numRef>
          </c:xVal>
          <c:yVal>
            <c:numRef>
              <c:f>'Grafico IES'!$D$9:$D$12</c:f>
              <c:numCache>
                <c:formatCode>General</c:formatCode>
                <c:ptCount val="4"/>
                <c:pt idx="0">
                  <c:v>0</c:v>
                </c:pt>
                <c:pt idx="1">
                  <c:v>0</c:v>
                </c:pt>
                <c:pt idx="2">
                  <c:v>0</c:v>
                </c:pt>
                <c:pt idx="3">
                  <c:v>0</c:v>
                </c:pt>
              </c:numCache>
            </c:numRef>
          </c:yVal>
          <c:smooth val="1"/>
          <c:extLst>
            <c:ext xmlns:c16="http://schemas.microsoft.com/office/drawing/2014/chart" uri="{C3380CC4-5D6E-409C-BE32-E72D297353CC}">
              <c16:uniqueId val="{00000000-8A1C-4213-83F5-0A55165BCEF1}"/>
            </c:ext>
          </c:extLst>
        </c:ser>
        <c:ser>
          <c:idx val="2"/>
          <c:order val="2"/>
          <c:tx>
            <c:strRef>
              <c:f>'Grafico IES'!$B$15</c:f>
              <c:strCache>
                <c:ptCount val="1"/>
                <c:pt idx="0">
                  <c:v>Tibasosa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IES'!$C$15:$C$18</c:f>
              <c:numCache>
                <c:formatCode>General</c:formatCode>
                <c:ptCount val="4"/>
                <c:pt idx="0">
                  <c:v>2017</c:v>
                </c:pt>
                <c:pt idx="1">
                  <c:v>2018</c:v>
                </c:pt>
                <c:pt idx="2">
                  <c:v>2019</c:v>
                </c:pt>
                <c:pt idx="3">
                  <c:v>2020</c:v>
                </c:pt>
              </c:numCache>
            </c:numRef>
          </c:xVal>
          <c:yVal>
            <c:numRef>
              <c:f>'Grafico IES'!$D$15:$D$18</c:f>
              <c:numCache>
                <c:formatCode>General</c:formatCode>
                <c:ptCount val="4"/>
                <c:pt idx="0">
                  <c:v>0</c:v>
                </c:pt>
                <c:pt idx="1">
                  <c:v>0</c:v>
                </c:pt>
                <c:pt idx="2">
                  <c:v>0</c:v>
                </c:pt>
                <c:pt idx="3">
                  <c:v>0</c:v>
                </c:pt>
              </c:numCache>
            </c:numRef>
          </c:yVal>
          <c:smooth val="1"/>
          <c:extLst>
            <c:ext xmlns:c16="http://schemas.microsoft.com/office/drawing/2014/chart" uri="{C3380CC4-5D6E-409C-BE32-E72D297353CC}">
              <c16:uniqueId val="{00000001-8A1C-4213-83F5-0A55165BCEF1}"/>
            </c:ext>
          </c:extLst>
        </c:ser>
        <c:ser>
          <c:idx val="3"/>
          <c:order val="3"/>
          <c:tx>
            <c:strRef>
              <c:f>'Grafico IES'!$B$21</c:f>
              <c:strCache>
                <c:ptCount val="1"/>
                <c:pt idx="0">
                  <c:v>Aquitania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IES'!$C$21:$C$24</c:f>
              <c:numCache>
                <c:formatCode>General</c:formatCode>
                <c:ptCount val="4"/>
                <c:pt idx="0">
                  <c:v>2017</c:v>
                </c:pt>
                <c:pt idx="1">
                  <c:v>2018</c:v>
                </c:pt>
                <c:pt idx="2">
                  <c:v>2019</c:v>
                </c:pt>
                <c:pt idx="3">
                  <c:v>2020</c:v>
                </c:pt>
              </c:numCache>
            </c:numRef>
          </c:xVal>
          <c:yVal>
            <c:numRef>
              <c:f>'Grafico IES'!$D$21:$D$24</c:f>
              <c:numCache>
                <c:formatCode>General</c:formatCode>
                <c:ptCount val="4"/>
                <c:pt idx="0">
                  <c:v>0</c:v>
                </c:pt>
                <c:pt idx="1">
                  <c:v>0</c:v>
                </c:pt>
                <c:pt idx="2">
                  <c:v>0</c:v>
                </c:pt>
                <c:pt idx="3">
                  <c:v>0</c:v>
                </c:pt>
              </c:numCache>
            </c:numRef>
          </c:yVal>
          <c:smooth val="1"/>
          <c:extLst>
            <c:ext xmlns:c16="http://schemas.microsoft.com/office/drawing/2014/chart" uri="{C3380CC4-5D6E-409C-BE32-E72D297353CC}">
              <c16:uniqueId val="{00000002-8A1C-4213-83F5-0A55165BCEF1}"/>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IES'!$B$3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IES'!$C$3:$C$6</c:f>
              <c:numCache>
                <c:formatCode>General</c:formatCode>
                <c:ptCount val="4"/>
                <c:pt idx="0">
                  <c:v>2017</c:v>
                </c:pt>
                <c:pt idx="1">
                  <c:v>2018</c:v>
                </c:pt>
                <c:pt idx="2">
                  <c:v>2019</c:v>
                </c:pt>
                <c:pt idx="3">
                  <c:v>2020</c:v>
                </c:pt>
              </c:numCache>
            </c:numRef>
          </c:xVal>
          <c:yVal>
            <c:numRef>
              <c:f>'Grafico IES'!$D$3:$D$6</c:f>
              <c:numCache>
                <c:formatCode>_(* #,##0_);_(* \(#,##0\);_(* "-"_);_(@_)</c:formatCode>
                <c:ptCount val="4"/>
                <c:pt idx="0" formatCode="#,##0">
                  <c:v>12100</c:v>
                </c:pt>
                <c:pt idx="1">
                  <c:v>12369</c:v>
                </c:pt>
                <c:pt idx="2" formatCode="#,##0">
                  <c:v>9314</c:v>
                </c:pt>
                <c:pt idx="3">
                  <c:v>7341</c:v>
                </c:pt>
              </c:numCache>
            </c:numRef>
          </c:yVal>
          <c:smooth val="1"/>
          <c:extLst>
            <c:ext xmlns:c16="http://schemas.microsoft.com/office/drawing/2014/chart" uri="{C3380CC4-5D6E-409C-BE32-E72D297353CC}">
              <c16:uniqueId val="{00000003-8A1C-4213-83F5-0A55165BCEF1}"/>
            </c:ext>
          </c:extLst>
        </c:ser>
        <c:dLbls>
          <c:showLegendKey val="0"/>
          <c:showVal val="0"/>
          <c:showCatName val="0"/>
          <c:showSerName val="0"/>
          <c:showPercent val="0"/>
          <c:showBubbleSize val="0"/>
        </c:dLbls>
        <c:axId val="702303760"/>
        <c:axId val="702306256"/>
      </c:scatterChart>
      <c:valAx>
        <c:axId val="636513952"/>
        <c:scaling>
          <c:orientation val="minMax"/>
          <c:max val="2020"/>
          <c:min val="2017"/>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min val="0"/>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min val="0"/>
        </c:scaling>
        <c:delete val="0"/>
        <c:axPos val="r"/>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lumMod val="50000"/>
                  </a:schemeClr>
                </a:solidFill>
                <a:latin typeface="Times New Roman" panose="02020603050405020304" pitchFamily="18" charset="0"/>
                <a:ea typeface="+mn-ea"/>
                <a:cs typeface="Times New Roman" panose="02020603050405020304" pitchFamily="18" charset="0"/>
              </a:defRPr>
            </a:pPr>
            <a:r>
              <a:rPr lang="en-US">
                <a:solidFill>
                  <a:schemeClr val="bg2">
                    <a:lumMod val="50000"/>
                  </a:schemeClr>
                </a:solidFill>
                <a:latin typeface="Times New Roman" panose="02020603050405020304" pitchFamily="18" charset="0"/>
                <a:cs typeface="Times New Roman" panose="02020603050405020304" pitchFamily="18" charset="0"/>
              </a:rPr>
              <a:t>Número</a:t>
            </a:r>
            <a:r>
              <a:rPr lang="en-US" baseline="0">
                <a:solidFill>
                  <a:schemeClr val="bg2">
                    <a:lumMod val="50000"/>
                  </a:schemeClr>
                </a:solidFill>
                <a:latin typeface="Times New Roman" panose="02020603050405020304" pitchFamily="18" charset="0"/>
                <a:cs typeface="Times New Roman" panose="02020603050405020304" pitchFamily="18" charset="0"/>
              </a:rPr>
              <a:t> De Estudiantes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2">
                  <a:lumMod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IES'!$C$32:$C$41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'Grafico IES'!$D$32:$D$41</c:f>
              <c:numCache>
                <c:formatCode>_(* #,##0_);_(* \(#,##0\);_(* "-"_);_(@_)</c:formatCode>
                <c:ptCount val="10"/>
                <c:pt idx="0">
                  <c:v>8931</c:v>
                </c:pt>
                <c:pt idx="1">
                  <c:v>10347</c:v>
                </c:pt>
                <c:pt idx="2">
                  <c:v>10836</c:v>
                </c:pt>
                <c:pt idx="3">
                  <c:v>11313</c:v>
                </c:pt>
                <c:pt idx="4">
                  <c:v>11279</c:v>
                </c:pt>
                <c:pt idx="5">
                  <c:v>12747</c:v>
                </c:pt>
                <c:pt idx="6">
                  <c:v>12100</c:v>
                </c:pt>
                <c:pt idx="7">
                  <c:v>12369</c:v>
                </c:pt>
                <c:pt idx="8">
                  <c:v>9314</c:v>
                </c:pt>
                <c:pt idx="9">
                  <c:v>7341</c:v>
                </c:pt>
              </c:numCache>
            </c:numRef>
          </c:yVal>
          <c:smooth val="1"/>
          <c:extLst>
            <c:ext xmlns:c16="http://schemas.microsoft.com/office/drawing/2014/chart" uri="{C3380CC4-5D6E-409C-BE32-E72D297353CC}">
              <c16:uniqueId val="{00000000-6416-4C0F-8884-834F79A2CC25}"/>
            </c:ext>
          </c:extLst>
        </c:ser>
        <c:dLbls>
          <c:showLegendKey val="0"/>
          <c:showVal val="0"/>
          <c:showCatName val="0"/>
          <c:showSerName val="0"/>
          <c:showPercent val="0"/>
          <c:showBubbleSize val="0"/>
        </c:dLbls>
        <c:axId val="636513952"/>
        <c:axId val="636511456"/>
      </c:scatterChart>
      <c:valAx>
        <c:axId val="636513952"/>
        <c:scaling>
          <c:orientation val="minMax"/>
          <c:max val="2020"/>
          <c:min val="2011"/>
        </c:scaling>
        <c:delete val="0"/>
        <c:axPos val="b"/>
        <c:majorGridlines>
          <c:spPr>
            <a:ln w="9525" cap="flat" cmpd="sng" algn="ctr">
              <a:solidFill>
                <a:schemeClr val="bg2">
                  <a:lumMod val="75000"/>
                </a:schemeClr>
              </a:solidFill>
              <a:round/>
            </a:ln>
            <a:effectLst>
              <a:outerShdw blurRad="50800" dist="38100" dir="18900000" algn="b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baseline="0">
                <a:solidFill>
                  <a:schemeClr val="tx1">
                    <a:lumMod val="50000"/>
                    <a:lumOff val="50000"/>
                  </a:schemeClr>
                </a:solidFill>
              </a:rPr>
              <a:t>Afiliados Al Sistema De Salud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lotArea>
      <c:layout/>
      <c:scatterChart>
        <c:scatterStyle val="smoothMarker"/>
        <c:varyColors val="0"/>
        <c:ser>
          <c:idx val="1"/>
          <c:order val="1"/>
          <c:tx>
            <c:strRef>
              <c:f>'Gráfico ASPS'!$B$9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'Gráfico ASPS'!$C$9:$C$12</c:f>
              <c:numCache>
                <c:formatCode>General</c:formatCode>
                <c:ptCount val="4"/>
                <c:pt idx="0">
                  <c:v>2018</c:v>
                </c:pt>
                <c:pt idx="1">
                  <c:v>2019</c:v>
                </c:pt>
                <c:pt idx="2">
                  <c:v>2020</c:v>
                </c:pt>
                <c:pt idx="3">
                  <c:v>2021</c:v>
                </c:pt>
              </c:numCache>
            </c:numRef>
          </c:xVal>
          <c:yVal>
            <c:numRef>
              <c:f>'Gráfico ASPS'!$D$9:$D$12</c:f>
              <c:numCache>
                <c:formatCode>#,##0</c:formatCode>
                <c:ptCount val="4"/>
                <c:pt idx="0">
                  <c:v>14179</c:v>
                </c:pt>
                <c:pt idx="1">
                  <c:v>14137</c:v>
                </c:pt>
                <c:pt idx="2">
                  <c:v>14289</c:v>
                </c:pt>
                <c:pt idx="3">
                  <c:v>14064</c:v>
                </c:pt>
              </c:numCache>
            </c:numRef>
          </c:yVal>
          <c:smooth val="1"/>
          <c:extLst>
            <c:ext xmlns:c16="http://schemas.microsoft.com/office/drawing/2014/chart" uri="{C3380CC4-5D6E-409C-BE32-E72D297353CC}">
              <c16:uniqueId val="{00000000-B086-4D01-BD8B-4015C29CE5F2}"/>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'Gráfico ASPS'!$B$3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'Gráfico ASPS'!$C$3:$C$6</c:f>
              <c:numCache>
                <c:formatCode>General</c:formatCode>
                <c:ptCount val="4"/>
                <c:pt idx="0">
                  <c:v>2018</c:v>
                </c:pt>
                <c:pt idx="1">
                  <c:v>2019</c:v>
                </c:pt>
                <c:pt idx="2">
                  <c:v>2020</c:v>
                </c:pt>
                <c:pt idx="3">
                  <c:v>2021</c:v>
                </c:pt>
              </c:numCache>
            </c:numRef>
          </c:xVal>
          <c:yVal>
            <c:numRef>
              <c:f>'Gráfico ASPS'!$D$3:$D$6</c:f>
              <c:numCache>
                <c:formatCode>#,##0</c:formatCode>
                <c:ptCount val="4"/>
                <c:pt idx="0">
                  <c:v>131901</c:v>
                </c:pt>
                <c:pt idx="1">
                  <c:v>136033</c:v>
                </c:pt>
                <c:pt idx="2">
                  <c:v>138153</c:v>
                </c:pt>
                <c:pt idx="3">
                  <c:v>148588</c:v>
                </c:pt>
              </c:numCache>
            </c:numRef>
          </c:yVal>
          <c:smooth val="1"/>
          <c:extLst>
            <c:ext xmlns:c16="http://schemas.microsoft.com/office/drawing/2014/chart" uri="{C3380CC4-5D6E-409C-BE32-E72D297353CC}">
              <c16:uniqueId val="{00000001-B086-4D01-BD8B-4015C29CE5F2}"/>
            </c:ext>
          </c:extLst>
        </c:ser>
        <c:ser>
          <c:idx val="2"/>
          <c:order val="2"/>
          <c:tx>
            <c:strRef>
              <c:f>'Gráfico ASPS'!$B$15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'Gráfico ASPS'!$C$15:$C$18</c:f>
              <c:numCache>
                <c:formatCode>General</c:formatCode>
                <c:ptCount val="4"/>
                <c:pt idx="0">
                  <c:v>2018</c:v>
                </c:pt>
                <c:pt idx="1">
                  <c:v>2019</c:v>
                </c:pt>
                <c:pt idx="2">
                  <c:v>2020</c:v>
                </c:pt>
                <c:pt idx="3">
                  <c:v>2021</c:v>
                </c:pt>
              </c:numCache>
            </c:numRef>
          </c:xVal>
          <c:yVal>
            <c:numRef>
              <c:f>'Gráfico ASPS'!$D$15:$D$18</c:f>
              <c:numCache>
                <c:formatCode>#,##0</c:formatCode>
                <c:ptCount val="4"/>
                <c:pt idx="0">
                  <c:v>9153</c:v>
                </c:pt>
                <c:pt idx="1">
                  <c:v>9115</c:v>
                </c:pt>
                <c:pt idx="2">
                  <c:v>9274</c:v>
                </c:pt>
                <c:pt idx="3">
                  <c:v>8662</c:v>
                </c:pt>
              </c:numCache>
            </c:numRef>
          </c:yVal>
          <c:smooth val="1"/>
          <c:extLst>
            <c:ext xmlns:c16="http://schemas.microsoft.com/office/drawing/2014/chart" uri="{C3380CC4-5D6E-409C-BE32-E72D297353CC}">
              <c16:uniqueId val="{00000002-B086-4D01-BD8B-4015C29CE5F2}"/>
            </c:ext>
          </c:extLst>
        </c:ser>
        <c:ser>
          <c:idx val="3"/>
          <c:order val="3"/>
          <c:tx>
            <c:strRef>
              <c:f>'Gráfico ASPS'!$B$21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'Gráfico ASPS'!$C$21:$C$24</c:f>
              <c:numCache>
                <c:formatCode>General</c:formatCode>
                <c:ptCount val="4"/>
                <c:pt idx="0">
                  <c:v>2018</c:v>
                </c:pt>
                <c:pt idx="1">
                  <c:v>2019</c:v>
                </c:pt>
                <c:pt idx="2">
                  <c:v>2020</c:v>
                </c:pt>
                <c:pt idx="3">
                  <c:v>2021</c:v>
                </c:pt>
              </c:numCache>
            </c:numRef>
          </c:xVal>
          <c:yVal>
            <c:numRef>
              <c:f>'Gráfico ASPS'!$D$21:$D$24</c:f>
              <c:numCache>
                <c:formatCode>#,##0</c:formatCode>
                <c:ptCount val="4"/>
                <c:pt idx="0">
                  <c:v>7165</c:v>
                </c:pt>
                <c:pt idx="1">
                  <c:v>7178</c:v>
                </c:pt>
                <c:pt idx="2">
                  <c:v>7242</c:v>
                </c:pt>
                <c:pt idx="3">
                  <c:v>6877</c:v>
                </c:pt>
              </c:numCache>
            </c:numRef>
          </c:yVal>
          <c:smooth val="1"/>
          <c:extLst>
            <c:ext xmlns:c16="http://schemas.microsoft.com/office/drawing/2014/chart" uri="{C3380CC4-5D6E-409C-BE32-E72D297353CC}">
              <c16:uniqueId val="{00000003-B086-4D01-BD8B-4015C29CE5F2}"/>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Nacimientos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1"/>
          <c:order val="1"/>
          <c:tx>
            <c:strRef>
              <c:f>'Grafico N'!$B$9</c:f>
              <c:strCache>
                <c:ptCount val="1"/>
                <c:pt idx="0">
                  <c:v>Sogamoso</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N'!$C$9:$C$12</c:f>
              <c:numCache>
                <c:formatCode>General</c:formatCode>
                <c:ptCount val="4"/>
                <c:pt idx="0">
                  <c:v>2018</c:v>
                </c:pt>
                <c:pt idx="1">
                  <c:v>2019</c:v>
                </c:pt>
                <c:pt idx="2">
                  <c:v>2020</c:v>
                </c:pt>
                <c:pt idx="3">
                  <c:v>2021</c:v>
                </c:pt>
              </c:numCache>
            </c:numRef>
          </c:xVal>
          <c:yVal>
            <c:numRef>
              <c:f>'Grafico N'!$D$9:$D$12</c:f>
              <c:numCache>
                <c:formatCode>#,##0</c:formatCode>
                <c:ptCount val="4"/>
                <c:pt idx="0">
                  <c:v>2384</c:v>
                </c:pt>
                <c:pt idx="1">
                  <c:v>2203</c:v>
                </c:pt>
                <c:pt idx="2">
                  <c:v>1230</c:v>
                </c:pt>
                <c:pt idx="3">
                  <c:v>717</c:v>
                </c:pt>
              </c:numCache>
            </c:numRef>
          </c:yVal>
          <c:smooth val="1"/>
          <c:extLst>
            <c:ext xmlns:c16="http://schemas.microsoft.com/office/drawing/2014/chart" uri="{C3380CC4-5D6E-409C-BE32-E72D297353CC}">
              <c16:uniqueId val="{00000005-BB09-46E2-814C-0E77BB5BE73C}"/>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N'!$B$3</c:f>
              <c:strCache>
                <c:ptCount val="1"/>
                <c:pt idx="0">
                  <c:v>Aquitania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N'!$C$3:$C$6</c:f>
              <c:numCache>
                <c:formatCode>General</c:formatCode>
                <c:ptCount val="4"/>
                <c:pt idx="0">
                  <c:v>2018</c:v>
                </c:pt>
                <c:pt idx="1">
                  <c:v>2019</c:v>
                </c:pt>
                <c:pt idx="2">
                  <c:v>2020</c:v>
                </c:pt>
                <c:pt idx="3">
                  <c:v>2021</c:v>
                </c:pt>
              </c:numCache>
            </c:numRef>
          </c:xVal>
          <c:yVal>
            <c:numRef>
              <c:f>'Grafico N'!$D$3:$D$6</c:f>
              <c:numCache>
                <c:formatCode>General</c:formatCode>
                <c:ptCount val="4"/>
                <c:pt idx="0">
                  <c:v>40</c:v>
                </c:pt>
                <c:pt idx="1">
                  <c:v>21</c:v>
                </c:pt>
                <c:pt idx="2">
                  <c:v>152</c:v>
                </c:pt>
                <c:pt idx="3">
                  <c:v>128</c:v>
                </c:pt>
              </c:numCache>
            </c:numRef>
          </c:yVal>
          <c:smooth val="1"/>
          <c:extLst>
            <c:ext xmlns:c16="http://schemas.microsoft.com/office/drawing/2014/chart" uri="{C3380CC4-5D6E-409C-BE32-E72D297353CC}">
              <c16:uniqueId val="{00000004-BB09-46E2-814C-0E77BB5BE73C}"/>
            </c:ext>
          </c:extLst>
        </c:ser>
        <c:ser>
          <c:idx val="2"/>
          <c:order val="2"/>
          <c:tx>
            <c:strRef>
              <c:f>'Grafico N'!$B$15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N'!$C$15:$C$18</c:f>
              <c:numCache>
                <c:formatCode>General</c:formatCode>
                <c:ptCount val="4"/>
                <c:pt idx="0">
                  <c:v>2018</c:v>
                </c:pt>
                <c:pt idx="1">
                  <c:v>2019</c:v>
                </c:pt>
                <c:pt idx="2">
                  <c:v>2020</c:v>
                </c:pt>
                <c:pt idx="3">
                  <c:v>2021</c:v>
                </c:pt>
              </c:numCache>
            </c:numRef>
          </c:xVal>
          <c:yVal>
            <c:numRef>
              <c:f>'Grafico N'!$D$15:$D$18</c:f>
              <c:numCache>
                <c:formatCode>General</c:formatCode>
                <c:ptCount val="4"/>
                <c:pt idx="0">
                  <c:v>0</c:v>
                </c:pt>
                <c:pt idx="1">
                  <c:v>0</c:v>
                </c:pt>
                <c:pt idx="2">
                  <c:v>141</c:v>
                </c:pt>
                <c:pt idx="3">
                  <c:v>101</c:v>
                </c:pt>
              </c:numCache>
            </c:numRef>
          </c:yVal>
          <c:smooth val="1"/>
          <c:extLst>
            <c:ext xmlns:c16="http://schemas.microsoft.com/office/drawing/2014/chart" uri="{C3380CC4-5D6E-409C-BE32-E72D297353CC}">
              <c16:uniqueId val="{00000007-BB09-46E2-814C-0E77BB5BE73C}"/>
            </c:ext>
          </c:extLst>
        </c:ser>
        <c:ser>
          <c:idx val="3"/>
          <c:order val="3"/>
          <c:tx>
            <c:strRef>
              <c:f>'Grafico N'!$B$21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N'!$C$21:$C$24</c:f>
              <c:numCache>
                <c:formatCode>General</c:formatCode>
                <c:ptCount val="4"/>
                <c:pt idx="0">
                  <c:v>2018</c:v>
                </c:pt>
                <c:pt idx="1">
                  <c:v>2019</c:v>
                </c:pt>
                <c:pt idx="2">
                  <c:v>2020</c:v>
                </c:pt>
                <c:pt idx="3">
                  <c:v>2021</c:v>
                </c:pt>
              </c:numCache>
            </c:numRef>
          </c:xVal>
          <c:yVal>
            <c:numRef>
              <c:f>'Grafico N'!$D$21:$D$24</c:f>
              <c:numCache>
                <c:formatCode>General</c:formatCode>
                <c:ptCount val="4"/>
                <c:pt idx="0">
                  <c:v>0</c:v>
                </c:pt>
                <c:pt idx="1">
                  <c:v>0</c:v>
                </c:pt>
                <c:pt idx="2">
                  <c:v>89</c:v>
                </c:pt>
                <c:pt idx="3">
                  <c:v>47</c:v>
                </c:pt>
              </c:numCache>
            </c:numRef>
          </c:yVal>
          <c:smooth val="1"/>
          <c:extLst>
            <c:ext xmlns:c16="http://schemas.microsoft.com/office/drawing/2014/chart" uri="{C3380CC4-5D6E-409C-BE32-E72D297353CC}">
              <c16:uniqueId val="{00000008-BB09-46E2-814C-0E77BB5BE73C}"/>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dir="18900000" algn="bl" rotWithShape="0">
                <a:prstClr val="black">
                  <a:alpha val="40000"/>
                </a:prstClr>
              </a:outerShdw>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Total Afiliados Al Sistema De Salud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'Gráfico ASPS'!$C$32:$C$42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'Gráfico ASPS'!$D$32:$D$42</c:f>
              <c:numCache>
                <c:formatCode>#,##0</c:formatCode>
                <c:ptCount val="11"/>
                <c:pt idx="0">
                  <c:v>199751</c:v>
                </c:pt>
                <c:pt idx="1">
                  <c:v>199843</c:v>
                </c:pt>
                <c:pt idx="2">
                  <c:v>196641</c:v>
                </c:pt>
                <c:pt idx="3">
                  <c:v>197558</c:v>
                </c:pt>
                <c:pt idx="4">
                  <c:v>208756</c:v>
                </c:pt>
                <c:pt idx="5">
                  <c:v>168624</c:v>
                </c:pt>
                <c:pt idx="6">
                  <c:v>207144</c:v>
                </c:pt>
                <c:pt idx="7">
                  <c:v>204647</c:v>
                </c:pt>
                <c:pt idx="8">
                  <c:v>208452</c:v>
                </c:pt>
                <c:pt idx="9">
                  <c:v>211897</c:v>
                </c:pt>
                <c:pt idx="10">
                  <c:v>220445</c:v>
                </c:pt>
              </c:numCache>
            </c:numRef>
          </c:yVal>
          <c:smooth val="1"/>
          <c:extLst>
            <c:ext xmlns:c16="http://schemas.microsoft.com/office/drawing/2014/chart" uri="{C3380CC4-5D6E-409C-BE32-E72D297353CC}">
              <c16:uniqueId val="{00000000-D5F8-41B1-ABF9-46E0F3F175C2}"/>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Afiliados Al Sistema De Salud</a:t>
            </a:r>
          </a:p>
          <a:p>
            <a:pPr>
              <a:defRPr>
                <a:solidFill>
                  <a:schemeClr val="tx1">
                    <a:lumMod val="50000"/>
                    <a:lumOff val="50000"/>
                  </a:schemeClr>
                </a:solidFill>
                <a:latin typeface="Times New Roman" panose="02020603050405020304" pitchFamily="18" charset="0"/>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(Regimen Contributivo)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bar"/>
        <c:grouping val="clustered"/>
        <c:varyColors val="0"/>
        <c:ser>
          <c:idx val="1"/>
          <c:order val="1"/>
          <c:tx>
            <c:strRef>
              <c:f>'Grafico ASSPR'!$B$9</c:f>
              <c:strCache>
                <c:ptCount val="1"/>
                <c:pt idx="0">
                  <c:v>Aquitania</c:v>
                </c:pt>
              </c:strCache>
            </c:strRef>
          </c:tx>
          <c:spPr>
            <a:solidFill>
              <a:schemeClr val="accent2"/>
            </a:solidFill>
            <a:ln>
              <a:noFill/>
            </a:ln>
            <a:effectLst/>
            <a:scene3d>
              <a:camera prst="orthographicFront"/>
              <a:lightRig rig="threePt" dir="t"/>
            </a:scene3d>
            <a:sp3d>
              <a:bevelT w="190500" h="38100"/>
            </a:sp3d>
          </c:spPr>
          <c:invertIfNegative val="0"/>
          <c:cat>
            <c:numRef>
              <c:f>'[2]Gráfico ASPS'!$C$3:$C$6</c:f>
              <c:numCache>
                <c:formatCode>General</c:formatCode>
                <c:ptCount val="4"/>
                <c:pt idx="0">
                  <c:v>2018</c:v>
                </c:pt>
                <c:pt idx="1">
                  <c:v>2019</c:v>
                </c:pt>
                <c:pt idx="2">
                  <c:v>2020</c:v>
                </c:pt>
                <c:pt idx="3">
                  <c:v>2021</c:v>
                </c:pt>
              </c:numCache>
            </c:numRef>
          </c:cat>
          <c:val>
            <c:numRef>
              <c:f>'Grafico ASSPR'!$D$9:$D$12</c:f>
              <c:numCache>
                <c:formatCode>_(* #,##0_);_(* \(#,##0\);_(* "-"_);_(@_)</c:formatCode>
                <c:ptCount val="4"/>
                <c:pt idx="0">
                  <c:v>850</c:v>
                </c:pt>
                <c:pt idx="1">
                  <c:v>985</c:v>
                </c:pt>
                <c:pt idx="2">
                  <c:v>966</c:v>
                </c:pt>
                <c:pt idx="3">
                  <c:v>922</c:v>
                </c:pt>
              </c:numCache>
            </c:numRef>
          </c:val>
          <c:extLst>
            <c:ext xmlns:c16="http://schemas.microsoft.com/office/drawing/2014/chart" uri="{C3380CC4-5D6E-409C-BE32-E72D297353CC}">
              <c16:uniqueId val="{00000000-0ABD-4606-B386-66121E293772}"/>
            </c:ext>
          </c:extLst>
        </c:ser>
        <c:ser>
          <c:idx val="0"/>
          <c:order val="0"/>
          <c:tx>
            <c:strRef>
              <c:f>'Grafico ASSPR'!$B$3</c:f>
              <c:strCache>
                <c:ptCount val="1"/>
                <c:pt idx="0">
                  <c:v>Sogamoso</c:v>
                </c:pt>
              </c:strCache>
            </c:strRef>
          </c:tx>
          <c:spPr>
            <a:solidFill>
              <a:schemeClr val="accent1"/>
            </a:solidFill>
            <a:ln>
              <a:noFill/>
            </a:ln>
            <a:effectLst/>
            <a:scene3d>
              <a:camera prst="orthographicFront"/>
              <a:lightRig rig="threePt" dir="t"/>
            </a:scene3d>
            <a:sp3d>
              <a:bevelT w="190500" h="38100"/>
            </a:sp3d>
          </c:spPr>
          <c:invertIfNegative val="0"/>
          <c:cat>
            <c:numRef>
              <c:f>'[2]Gráfico ASPS'!$C$3:$C$6</c:f>
              <c:numCache>
                <c:formatCode>General</c:formatCode>
                <c:ptCount val="4"/>
                <c:pt idx="0">
                  <c:v>2018</c:v>
                </c:pt>
                <c:pt idx="1">
                  <c:v>2019</c:v>
                </c:pt>
                <c:pt idx="2">
                  <c:v>2020</c:v>
                </c:pt>
                <c:pt idx="3">
                  <c:v>2021</c:v>
                </c:pt>
              </c:numCache>
            </c:numRef>
          </c:cat>
          <c:val>
            <c:numRef>
              <c:f>'Grafico ASSPR'!$D$3:$D$6</c:f>
              <c:numCache>
                <c:formatCode>_(* #,##0_);_(* \(#,##0\);_(* "-"_);_(@_)</c:formatCode>
                <c:ptCount val="4"/>
                <c:pt idx="0">
                  <c:v>86702</c:v>
                </c:pt>
                <c:pt idx="1">
                  <c:v>88330</c:v>
                </c:pt>
                <c:pt idx="2">
                  <c:v>91276</c:v>
                </c:pt>
                <c:pt idx="3">
                  <c:v>97824</c:v>
                </c:pt>
              </c:numCache>
            </c:numRef>
          </c:val>
          <c:extLst>
            <c:ext xmlns:c16="http://schemas.microsoft.com/office/drawing/2014/chart" uri="{C3380CC4-5D6E-409C-BE32-E72D297353CC}">
              <c16:uniqueId val="{00000001-0ABD-4606-B386-66121E293772}"/>
            </c:ext>
          </c:extLst>
        </c:ser>
        <c:ser>
          <c:idx val="2"/>
          <c:order val="2"/>
          <c:tx>
            <c:strRef>
              <c:f>'Grafico ASSPR'!$B$15</c:f>
              <c:strCache>
                <c:ptCount val="1"/>
                <c:pt idx="0">
                  <c:v>Nobsa</c:v>
                </c:pt>
              </c:strCache>
            </c:strRef>
          </c:tx>
          <c:spPr>
            <a:solidFill>
              <a:schemeClr val="accent3"/>
            </a:solidFill>
            <a:ln>
              <a:noFill/>
            </a:ln>
            <a:effectLst/>
            <a:scene3d>
              <a:camera prst="orthographicFront"/>
              <a:lightRig rig="threePt" dir="t"/>
            </a:scene3d>
            <a:sp3d>
              <a:bevelT w="190500" h="38100"/>
            </a:sp3d>
          </c:spPr>
          <c:invertIfNegative val="0"/>
          <c:cat>
            <c:numRef>
              <c:f>'[2]Gráfico ASPS'!$C$3:$C$6</c:f>
              <c:numCache>
                <c:formatCode>General</c:formatCode>
                <c:ptCount val="4"/>
                <c:pt idx="0">
                  <c:v>2018</c:v>
                </c:pt>
                <c:pt idx="1">
                  <c:v>2019</c:v>
                </c:pt>
                <c:pt idx="2">
                  <c:v>2020</c:v>
                </c:pt>
                <c:pt idx="3">
                  <c:v>2021</c:v>
                </c:pt>
              </c:numCache>
            </c:numRef>
          </c:cat>
          <c:val>
            <c:numRef>
              <c:f>'Grafico ASSPR'!$D$15:$D$18</c:f>
              <c:numCache>
                <c:formatCode>_(* #,##0_);_(* \(#,##0\);_(* "-"_);_(@_)</c:formatCode>
                <c:ptCount val="4"/>
                <c:pt idx="0">
                  <c:v>3930</c:v>
                </c:pt>
                <c:pt idx="1">
                  <c:v>3826</c:v>
                </c:pt>
                <c:pt idx="2">
                  <c:v>3788</c:v>
                </c:pt>
                <c:pt idx="3">
                  <c:v>3367</c:v>
                </c:pt>
              </c:numCache>
            </c:numRef>
          </c:val>
          <c:extLst>
            <c:ext xmlns:c16="http://schemas.microsoft.com/office/drawing/2014/chart" uri="{C3380CC4-5D6E-409C-BE32-E72D297353CC}">
              <c16:uniqueId val="{00000002-0ABD-4606-B386-66121E293772}"/>
            </c:ext>
          </c:extLst>
        </c:ser>
        <c:ser>
          <c:idx val="3"/>
          <c:order val="3"/>
          <c:tx>
            <c:strRef>
              <c:f>'Grafico ASSPR'!$B$21</c:f>
              <c:strCache>
                <c:ptCount val="1"/>
                <c:pt idx="0">
                  <c:v>Tibasosa</c:v>
                </c:pt>
              </c:strCache>
            </c:strRef>
          </c:tx>
          <c:spPr>
            <a:solidFill>
              <a:schemeClr val="accent4"/>
            </a:solidFill>
            <a:ln>
              <a:noFill/>
            </a:ln>
            <a:effectLst/>
            <a:scene3d>
              <a:camera prst="orthographicFront"/>
              <a:lightRig rig="threePt" dir="t"/>
            </a:scene3d>
            <a:sp3d>
              <a:bevelT w="190500" h="38100"/>
            </a:sp3d>
          </c:spPr>
          <c:invertIfNegative val="0"/>
          <c:cat>
            <c:numRef>
              <c:f>'[2]Gráfico ASPS'!$C$3:$C$6</c:f>
              <c:numCache>
                <c:formatCode>General</c:formatCode>
                <c:ptCount val="4"/>
                <c:pt idx="0">
                  <c:v>2018</c:v>
                </c:pt>
                <c:pt idx="1">
                  <c:v>2019</c:v>
                </c:pt>
                <c:pt idx="2">
                  <c:v>2020</c:v>
                </c:pt>
                <c:pt idx="3">
                  <c:v>2021</c:v>
                </c:pt>
              </c:numCache>
            </c:numRef>
          </c:cat>
          <c:val>
            <c:numRef>
              <c:f>'Grafico ASSPR'!$D$21:$D$24</c:f>
              <c:numCache>
                <c:formatCode>_(* #,##0_);_(* \(#,##0\);_(* "-"_);_(@_)</c:formatCode>
                <c:ptCount val="4"/>
                <c:pt idx="0">
                  <c:v>1873</c:v>
                </c:pt>
                <c:pt idx="1">
                  <c:v>1906</c:v>
                </c:pt>
                <c:pt idx="2">
                  <c:v>2000</c:v>
                </c:pt>
                <c:pt idx="3">
                  <c:v>1848</c:v>
                </c:pt>
              </c:numCache>
            </c:numRef>
          </c:val>
          <c:extLst>
            <c:ext xmlns:c16="http://schemas.microsoft.com/office/drawing/2014/chart" uri="{C3380CC4-5D6E-409C-BE32-E72D297353CC}">
              <c16:uniqueId val="{00000003-0ABD-4606-B386-66121E293772}"/>
            </c:ext>
          </c:extLst>
        </c:ser>
        <c:dLbls>
          <c:showLegendKey val="0"/>
          <c:showVal val="0"/>
          <c:showCatName val="0"/>
          <c:showSerName val="0"/>
          <c:showPercent val="0"/>
          <c:showBubbleSize val="0"/>
        </c:dLbls>
        <c:gapWidth val="150"/>
        <c:axId val="636513952"/>
        <c:axId val="636511456"/>
      </c:barChart>
      <c:catAx>
        <c:axId val="636513952"/>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auto val="1"/>
        <c:lblAlgn val="ctr"/>
        <c:lblOffset val="100"/>
        <c:noMultiLvlLbl val="1"/>
      </c:catAx>
      <c:valAx>
        <c:axId val="636511456"/>
        <c:scaling>
          <c:orientation val="minMax"/>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Afiliados Al Sistema De Salud</a:t>
            </a:r>
          </a:p>
          <a:p>
            <a:pPr>
              <a:defRPr>
                <a:solidFill>
                  <a:schemeClr val="tx1">
                    <a:lumMod val="50000"/>
                    <a:lumOff val="50000"/>
                  </a:schemeClr>
                </a:solidFill>
                <a:latin typeface="Times New Roman" panose="02020603050405020304" pitchFamily="18" charset="0"/>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(Regimen Subsidiado)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bar"/>
        <c:grouping val="clustered"/>
        <c:varyColors val="0"/>
        <c:ser>
          <c:idx val="1"/>
          <c:order val="1"/>
          <c:tx>
            <c:strRef>
              <c:f>'Grafico ASSPR'!$B$9</c:f>
              <c:strCache>
                <c:ptCount val="1"/>
                <c:pt idx="0">
                  <c:v>Aquitania</c:v>
                </c:pt>
              </c:strCache>
            </c:strRef>
          </c:tx>
          <c:spPr>
            <a:solidFill>
              <a:schemeClr val="accent2"/>
            </a:solidFill>
            <a:ln>
              <a:noFill/>
            </a:ln>
            <a:effectLst/>
            <a:scene3d>
              <a:camera prst="orthographicFront"/>
              <a:lightRig rig="threePt" dir="t"/>
            </a:scene3d>
            <a:sp3d>
              <a:bevelT w="190500" h="38100"/>
            </a:sp3d>
          </c:spPr>
          <c:invertIfNegative val="0"/>
          <c:cat>
            <c:numRef>
              <c:f>'Grafico ASSPR'!$C$21:$C$24</c:f>
              <c:numCache>
                <c:formatCode>General</c:formatCode>
                <c:ptCount val="4"/>
                <c:pt idx="0">
                  <c:v>2018</c:v>
                </c:pt>
                <c:pt idx="1">
                  <c:v>2019</c:v>
                </c:pt>
                <c:pt idx="2">
                  <c:v>2020</c:v>
                </c:pt>
                <c:pt idx="3">
                  <c:v>2021</c:v>
                </c:pt>
              </c:numCache>
            </c:numRef>
          </c:cat>
          <c:val>
            <c:numRef>
              <c:f>'Grafico ASSPR'!$E$9:$E$12</c:f>
              <c:numCache>
                <c:formatCode>_(* #,##0_);_(* \(#,##0\);_(* "-"_);_(@_)</c:formatCode>
                <c:ptCount val="4"/>
                <c:pt idx="0">
                  <c:v>13329</c:v>
                </c:pt>
                <c:pt idx="1">
                  <c:v>13152</c:v>
                </c:pt>
                <c:pt idx="2">
                  <c:v>13323</c:v>
                </c:pt>
                <c:pt idx="3">
                  <c:v>13142</c:v>
                </c:pt>
              </c:numCache>
            </c:numRef>
          </c:val>
          <c:extLst>
            <c:ext xmlns:c16="http://schemas.microsoft.com/office/drawing/2014/chart" uri="{C3380CC4-5D6E-409C-BE32-E72D297353CC}">
              <c16:uniqueId val="{00000000-71F7-4C79-B89C-47BA71ED1B15}"/>
            </c:ext>
          </c:extLst>
        </c:ser>
        <c:ser>
          <c:idx val="0"/>
          <c:order val="0"/>
          <c:tx>
            <c:strRef>
              <c:f>'Grafico ASSPR'!$B$3</c:f>
              <c:strCache>
                <c:ptCount val="1"/>
                <c:pt idx="0">
                  <c:v>Sogamoso</c:v>
                </c:pt>
              </c:strCache>
            </c:strRef>
          </c:tx>
          <c:spPr>
            <a:solidFill>
              <a:schemeClr val="accent1"/>
            </a:solidFill>
            <a:ln>
              <a:noFill/>
            </a:ln>
            <a:effectLst/>
            <a:scene3d>
              <a:camera prst="orthographicFront"/>
              <a:lightRig rig="threePt" dir="t"/>
            </a:scene3d>
            <a:sp3d>
              <a:bevelT w="190500" h="38100"/>
            </a:sp3d>
          </c:spPr>
          <c:invertIfNegative val="0"/>
          <c:cat>
            <c:numRef>
              <c:f>'Grafico ASSPR'!$C$21:$C$24</c:f>
              <c:numCache>
                <c:formatCode>General</c:formatCode>
                <c:ptCount val="4"/>
                <c:pt idx="0">
                  <c:v>2018</c:v>
                </c:pt>
                <c:pt idx="1">
                  <c:v>2019</c:v>
                </c:pt>
                <c:pt idx="2">
                  <c:v>2020</c:v>
                </c:pt>
                <c:pt idx="3">
                  <c:v>2021</c:v>
                </c:pt>
              </c:numCache>
            </c:numRef>
          </c:cat>
          <c:val>
            <c:numRef>
              <c:f>'Grafico ASSPR'!$E$3:$E$6</c:f>
              <c:numCache>
                <c:formatCode>_(* #,##0_);_(* \(#,##0\);_(* "-"_);_(@_)</c:formatCode>
                <c:ptCount val="4"/>
                <c:pt idx="0">
                  <c:v>50884</c:v>
                </c:pt>
                <c:pt idx="1">
                  <c:v>51157</c:v>
                </c:pt>
                <c:pt idx="2">
                  <c:v>52228</c:v>
                </c:pt>
                <c:pt idx="3">
                  <c:v>50764</c:v>
                </c:pt>
              </c:numCache>
            </c:numRef>
          </c:val>
          <c:extLst>
            <c:ext xmlns:c16="http://schemas.microsoft.com/office/drawing/2014/chart" uri="{C3380CC4-5D6E-409C-BE32-E72D297353CC}">
              <c16:uniqueId val="{00000001-71F7-4C79-B89C-47BA71ED1B15}"/>
            </c:ext>
          </c:extLst>
        </c:ser>
        <c:ser>
          <c:idx val="2"/>
          <c:order val="2"/>
          <c:tx>
            <c:strRef>
              <c:f>'Grafico ASSPR'!$B$15</c:f>
              <c:strCache>
                <c:ptCount val="1"/>
                <c:pt idx="0">
                  <c:v>Nobsa</c:v>
                </c:pt>
              </c:strCache>
            </c:strRef>
          </c:tx>
          <c:spPr>
            <a:solidFill>
              <a:schemeClr val="accent3"/>
            </a:solidFill>
            <a:ln>
              <a:noFill/>
            </a:ln>
            <a:effectLst/>
            <a:scene3d>
              <a:camera prst="orthographicFront"/>
              <a:lightRig rig="threePt" dir="t"/>
            </a:scene3d>
            <a:sp3d>
              <a:bevelT w="190500" h="38100"/>
            </a:sp3d>
          </c:spPr>
          <c:invertIfNegative val="0"/>
          <c:cat>
            <c:numRef>
              <c:f>'Grafico ASSPR'!$C$21:$C$24</c:f>
              <c:numCache>
                <c:formatCode>General</c:formatCode>
                <c:ptCount val="4"/>
                <c:pt idx="0">
                  <c:v>2018</c:v>
                </c:pt>
                <c:pt idx="1">
                  <c:v>2019</c:v>
                </c:pt>
                <c:pt idx="2">
                  <c:v>2020</c:v>
                </c:pt>
                <c:pt idx="3">
                  <c:v>2021</c:v>
                </c:pt>
              </c:numCache>
            </c:numRef>
          </c:cat>
          <c:val>
            <c:numRef>
              <c:f>'Grafico ASSPR'!$E$15:$E$18</c:f>
              <c:numCache>
                <c:formatCode>_(* #,##0_);_(* \(#,##0\);_(* "-"_);_(@_)</c:formatCode>
                <c:ptCount val="4"/>
                <c:pt idx="0">
                  <c:v>5223</c:v>
                </c:pt>
                <c:pt idx="1">
                  <c:v>5289</c:v>
                </c:pt>
                <c:pt idx="2">
                  <c:v>5486</c:v>
                </c:pt>
                <c:pt idx="3">
                  <c:v>5295</c:v>
                </c:pt>
              </c:numCache>
            </c:numRef>
          </c:val>
          <c:extLst>
            <c:ext xmlns:c16="http://schemas.microsoft.com/office/drawing/2014/chart" uri="{C3380CC4-5D6E-409C-BE32-E72D297353CC}">
              <c16:uniqueId val="{00000002-71F7-4C79-B89C-47BA71ED1B15}"/>
            </c:ext>
          </c:extLst>
        </c:ser>
        <c:ser>
          <c:idx val="3"/>
          <c:order val="3"/>
          <c:tx>
            <c:strRef>
              <c:f>'Grafico ASSPR'!$B$21</c:f>
              <c:strCache>
                <c:ptCount val="1"/>
                <c:pt idx="0">
                  <c:v>Tibasosa</c:v>
                </c:pt>
              </c:strCache>
            </c:strRef>
          </c:tx>
          <c:spPr>
            <a:solidFill>
              <a:schemeClr val="accent4"/>
            </a:solidFill>
            <a:ln>
              <a:noFill/>
            </a:ln>
            <a:effectLst/>
            <a:scene3d>
              <a:camera prst="orthographicFront"/>
              <a:lightRig rig="threePt" dir="t"/>
            </a:scene3d>
            <a:sp3d>
              <a:bevelT w="190500" h="38100"/>
            </a:sp3d>
          </c:spPr>
          <c:invertIfNegative val="0"/>
          <c:cat>
            <c:numRef>
              <c:f>'Grafico ASSPR'!$C$21:$C$24</c:f>
              <c:numCache>
                <c:formatCode>General</c:formatCode>
                <c:ptCount val="4"/>
                <c:pt idx="0">
                  <c:v>2018</c:v>
                </c:pt>
                <c:pt idx="1">
                  <c:v>2019</c:v>
                </c:pt>
                <c:pt idx="2">
                  <c:v>2020</c:v>
                </c:pt>
                <c:pt idx="3">
                  <c:v>2021</c:v>
                </c:pt>
              </c:numCache>
            </c:numRef>
          </c:cat>
          <c:val>
            <c:numRef>
              <c:f>'Grafico ASSPR'!$E$21:$E$24</c:f>
              <c:numCache>
                <c:formatCode>_(* #,##0_);_(* \(#,##0\);_(* "-"_);_(@_)</c:formatCode>
                <c:ptCount val="4"/>
                <c:pt idx="0">
                  <c:v>5292</c:v>
                </c:pt>
                <c:pt idx="1">
                  <c:v>5272</c:v>
                </c:pt>
                <c:pt idx="2">
                  <c:v>5242</c:v>
                </c:pt>
                <c:pt idx="3">
                  <c:v>5029</c:v>
                </c:pt>
              </c:numCache>
            </c:numRef>
          </c:val>
          <c:extLst>
            <c:ext xmlns:c16="http://schemas.microsoft.com/office/drawing/2014/chart" uri="{C3380CC4-5D6E-409C-BE32-E72D297353CC}">
              <c16:uniqueId val="{00000003-71F7-4C79-B89C-47BA71ED1B15}"/>
            </c:ext>
          </c:extLst>
        </c:ser>
        <c:dLbls>
          <c:showLegendKey val="0"/>
          <c:showVal val="0"/>
          <c:showCatName val="0"/>
          <c:showSerName val="0"/>
          <c:showPercent val="0"/>
          <c:showBubbleSize val="0"/>
        </c:dLbls>
        <c:gapWidth val="150"/>
        <c:axId val="636513952"/>
        <c:axId val="636511456"/>
      </c:barChart>
      <c:catAx>
        <c:axId val="636513952"/>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auto val="1"/>
        <c:lblAlgn val="ctr"/>
        <c:lblOffset val="100"/>
        <c:noMultiLvlLbl val="1"/>
      </c:catAx>
      <c:valAx>
        <c:axId val="636511456"/>
        <c:scaling>
          <c:orientation val="minMax"/>
        </c:scaling>
        <c:delete val="0"/>
        <c:axPos val="b"/>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Afiliados Al Sistema De Salud Por Regimen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strRef>
              <c:f>'Grafico ASSPR'!$D$33</c:f>
              <c:strCache>
                <c:ptCount val="1"/>
                <c:pt idx="0">
                  <c:v>Total Regimen Contributivo</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ASSPR'!$C$34:$C$44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ASSPR'!$D$34:$D$44</c:f>
              <c:numCache>
                <c:formatCode>_(* #,##0_);_(* \(#,##0\);_(* "-"_);_(@_)</c:formatCode>
                <c:ptCount val="11"/>
                <c:pt idx="0">
                  <c:v>91683</c:v>
                </c:pt>
                <c:pt idx="1">
                  <c:v>92193</c:v>
                </c:pt>
                <c:pt idx="2">
                  <c:v>89827</c:v>
                </c:pt>
                <c:pt idx="3">
                  <c:v>89815</c:v>
                </c:pt>
                <c:pt idx="4">
                  <c:v>101040</c:v>
                </c:pt>
                <c:pt idx="5">
                  <c:v>104335</c:v>
                </c:pt>
                <c:pt idx="6">
                  <c:v>99618</c:v>
                </c:pt>
                <c:pt idx="7">
                  <c:v>101424</c:v>
                </c:pt>
                <c:pt idx="8">
                  <c:v>102588</c:v>
                </c:pt>
                <c:pt idx="9">
                  <c:v>105998</c:v>
                </c:pt>
                <c:pt idx="10">
                  <c:v>111885</c:v>
                </c:pt>
              </c:numCache>
            </c:numRef>
          </c:yVal>
          <c:smooth val="1"/>
          <c:extLst>
            <c:ext xmlns:c16="http://schemas.microsoft.com/office/drawing/2014/chart" uri="{C3380CC4-5D6E-409C-BE32-E72D297353CC}">
              <c16:uniqueId val="{00000000-6B29-4654-946B-CE3F65778153}"/>
            </c:ext>
          </c:extLst>
        </c:ser>
        <c:ser>
          <c:idx val="1"/>
          <c:order val="1"/>
          <c:tx>
            <c:strRef>
              <c:f>'Grafico ASSPR'!$E$33</c:f>
              <c:strCache>
                <c:ptCount val="1"/>
                <c:pt idx="0">
                  <c:v>Total Regimen Subsidiado</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ASSPR'!$C$34:$C$44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ASSPR'!$E$34:$E$44</c:f>
              <c:numCache>
                <c:formatCode>_(* #,##0_);_(* \(#,##0\);_(* "-"_);_(@_)</c:formatCode>
                <c:ptCount val="11"/>
                <c:pt idx="0">
                  <c:v>108068</c:v>
                </c:pt>
                <c:pt idx="1">
                  <c:v>107650</c:v>
                </c:pt>
                <c:pt idx="2">
                  <c:v>106814</c:v>
                </c:pt>
                <c:pt idx="3">
                  <c:v>107743</c:v>
                </c:pt>
                <c:pt idx="4">
                  <c:v>107716</c:v>
                </c:pt>
                <c:pt idx="5">
                  <c:v>104924</c:v>
                </c:pt>
                <c:pt idx="6">
                  <c:v>107526</c:v>
                </c:pt>
                <c:pt idx="7">
                  <c:v>109907</c:v>
                </c:pt>
                <c:pt idx="8">
                  <c:v>109318</c:v>
                </c:pt>
                <c:pt idx="9">
                  <c:v>111250</c:v>
                </c:pt>
                <c:pt idx="10">
                  <c:v>108560</c:v>
                </c:pt>
              </c:numCache>
            </c:numRef>
          </c:yVal>
          <c:smooth val="1"/>
          <c:extLst>
            <c:ext xmlns:c16="http://schemas.microsoft.com/office/drawing/2014/chart" uri="{C3380CC4-5D6E-409C-BE32-E72D297353CC}">
              <c16:uniqueId val="{00000001-6B29-4654-946B-CE3F65778153}"/>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Sufragantes</a:t>
            </a:r>
          </a:p>
          <a:p>
            <a:pPr>
              <a:defRPr>
                <a:solidFill>
                  <a:schemeClr val="tx1">
                    <a:lumMod val="50000"/>
                    <a:lumOff val="50000"/>
                  </a:schemeClr>
                </a:solidFill>
                <a:latin typeface="Times New Roman" panose="02020603050405020304" pitchFamily="18" charset="0"/>
                <a:cs typeface="Times New Roman" panose="02020603050405020304" pitchFamily="18" charset="0"/>
              </a:defRPr>
            </a:pP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a:t>
            </a:r>
          </a:p>
        </c:rich>
      </c:tx>
      <c:layout>
        <c:manualLayout>
          <c:xMode val="edge"/>
          <c:yMode val="edge"/>
          <c:x val="0.3009860017497813"/>
          <c:y val="5.34979423868312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1"/>
          <c:order val="1"/>
          <c:tx>
            <c:strRef>
              <c:f>'Grafico PS'!$B$9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PS'!$C$9:$C$12</c:f>
              <c:numCache>
                <c:formatCode>General</c:formatCode>
                <c:ptCount val="4"/>
                <c:pt idx="0">
                  <c:v>2018</c:v>
                </c:pt>
                <c:pt idx="1">
                  <c:v>2019</c:v>
                </c:pt>
                <c:pt idx="2">
                  <c:v>2020</c:v>
                </c:pt>
                <c:pt idx="3">
                  <c:v>2021</c:v>
                </c:pt>
              </c:numCache>
            </c:numRef>
          </c:xVal>
          <c:yVal>
            <c:numRef>
              <c:f>'Grafico PS'!$D$9:$D$12</c:f>
              <c:numCache>
                <c:formatCode>General</c:formatCode>
                <c:ptCount val="4"/>
                <c:pt idx="0">
                  <c:v>11927</c:v>
                </c:pt>
                <c:pt idx="1">
                  <c:v>12478</c:v>
                </c:pt>
                <c:pt idx="2">
                  <c:v>12626</c:v>
                </c:pt>
                <c:pt idx="3">
                  <c:v>12813</c:v>
                </c:pt>
              </c:numCache>
            </c:numRef>
          </c:yVal>
          <c:smooth val="1"/>
          <c:extLst>
            <c:ext xmlns:c16="http://schemas.microsoft.com/office/drawing/2014/chart" uri="{C3380CC4-5D6E-409C-BE32-E72D297353CC}">
              <c16:uniqueId val="{00000000-3B1C-4B76-B0E0-45100A7F38F4}"/>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PS'!$B$3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PS'!$C$3:$C$6</c:f>
              <c:numCache>
                <c:formatCode>General</c:formatCode>
                <c:ptCount val="4"/>
                <c:pt idx="0">
                  <c:v>2018</c:v>
                </c:pt>
                <c:pt idx="1">
                  <c:v>2019</c:v>
                </c:pt>
                <c:pt idx="2">
                  <c:v>2020</c:v>
                </c:pt>
                <c:pt idx="3">
                  <c:v>2021</c:v>
                </c:pt>
              </c:numCache>
            </c:numRef>
          </c:xVal>
          <c:yVal>
            <c:numRef>
              <c:f>'Grafico PS'!$D$3:$D$6</c:f>
              <c:numCache>
                <c:formatCode>General</c:formatCode>
                <c:ptCount val="4"/>
                <c:pt idx="0">
                  <c:v>92022</c:v>
                </c:pt>
                <c:pt idx="1">
                  <c:v>93506</c:v>
                </c:pt>
                <c:pt idx="2">
                  <c:v>95264</c:v>
                </c:pt>
                <c:pt idx="3">
                  <c:v>97628</c:v>
                </c:pt>
              </c:numCache>
            </c:numRef>
          </c:yVal>
          <c:smooth val="1"/>
          <c:extLst>
            <c:ext xmlns:c16="http://schemas.microsoft.com/office/drawing/2014/chart" uri="{C3380CC4-5D6E-409C-BE32-E72D297353CC}">
              <c16:uniqueId val="{00000001-3B1C-4B76-B0E0-45100A7F38F4}"/>
            </c:ext>
          </c:extLst>
        </c:ser>
        <c:ser>
          <c:idx val="2"/>
          <c:order val="2"/>
          <c:tx>
            <c:strRef>
              <c:f>'Grafico PS'!$B$15</c:f>
              <c:strCache>
                <c:ptCount val="1"/>
                <c:pt idx="0">
                  <c:v>Aquitania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PS'!$C$15:$C$18</c:f>
              <c:numCache>
                <c:formatCode>General</c:formatCode>
                <c:ptCount val="4"/>
                <c:pt idx="0">
                  <c:v>2018</c:v>
                </c:pt>
                <c:pt idx="1">
                  <c:v>2019</c:v>
                </c:pt>
                <c:pt idx="2">
                  <c:v>2020</c:v>
                </c:pt>
                <c:pt idx="3">
                  <c:v>2021</c:v>
                </c:pt>
              </c:numCache>
            </c:numRef>
          </c:xVal>
          <c:yVal>
            <c:numRef>
              <c:f>'Grafico PS'!$D$15:$D$18</c:f>
              <c:numCache>
                <c:formatCode>General</c:formatCode>
                <c:ptCount val="4"/>
                <c:pt idx="0">
                  <c:v>12657</c:v>
                </c:pt>
                <c:pt idx="1">
                  <c:v>12761</c:v>
                </c:pt>
                <c:pt idx="2">
                  <c:v>12889</c:v>
                </c:pt>
                <c:pt idx="3">
                  <c:v>13094</c:v>
                </c:pt>
              </c:numCache>
            </c:numRef>
          </c:yVal>
          <c:smooth val="1"/>
          <c:extLst>
            <c:ext xmlns:c16="http://schemas.microsoft.com/office/drawing/2014/chart" uri="{C3380CC4-5D6E-409C-BE32-E72D297353CC}">
              <c16:uniqueId val="{00000002-3B1C-4B76-B0E0-45100A7F38F4}"/>
            </c:ext>
          </c:extLst>
        </c:ser>
        <c:ser>
          <c:idx val="3"/>
          <c:order val="3"/>
          <c:tx>
            <c:strRef>
              <c:f>'Grafico PS'!$B$21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PS'!$C$21:$C$24</c:f>
              <c:numCache>
                <c:formatCode>General</c:formatCode>
                <c:ptCount val="4"/>
                <c:pt idx="0">
                  <c:v>2018</c:v>
                </c:pt>
                <c:pt idx="1">
                  <c:v>2019</c:v>
                </c:pt>
                <c:pt idx="2">
                  <c:v>2020</c:v>
                </c:pt>
                <c:pt idx="3">
                  <c:v>2021</c:v>
                </c:pt>
              </c:numCache>
            </c:numRef>
          </c:xVal>
          <c:yVal>
            <c:numRef>
              <c:f>'Grafico PS'!$D$21:$D$24</c:f>
              <c:numCache>
                <c:formatCode>General</c:formatCode>
                <c:ptCount val="4"/>
                <c:pt idx="0">
                  <c:v>8614</c:v>
                </c:pt>
                <c:pt idx="1">
                  <c:v>8996</c:v>
                </c:pt>
                <c:pt idx="2">
                  <c:v>9121</c:v>
                </c:pt>
                <c:pt idx="3">
                  <c:v>9296</c:v>
                </c:pt>
              </c:numCache>
            </c:numRef>
          </c:yVal>
          <c:smooth val="1"/>
          <c:extLst>
            <c:ext xmlns:c16="http://schemas.microsoft.com/office/drawing/2014/chart" uri="{C3380CC4-5D6E-409C-BE32-E72D297353CC}">
              <c16:uniqueId val="{00000003-3B1C-4B76-B0E0-45100A7F38F4}"/>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Sufragantes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strRef>
              <c:f>'[3]Potenciales Sufragantes'!$A$1:$B$1</c:f>
              <c:strCache>
                <c:ptCount val="1"/>
                <c:pt idx="0">
                  <c:v>Total Jurisdicción</c:v>
                </c:pt>
              </c:strCache>
            </c:strRef>
          </c:tx>
          <c:spPr>
            <a:ln w="19050" cap="rnd">
              <a:solidFill>
                <a:srgbClr val="FF0000"/>
              </a:solidFill>
              <a:round/>
            </a:ln>
            <a:effectLst/>
          </c:spPr>
          <c:marker>
            <c:symbol val="circle"/>
            <c:size val="5"/>
            <c:spPr>
              <a:solidFill>
                <a:srgbClr val="FF0000"/>
              </a:solidFill>
              <a:ln w="9525">
                <a:solidFill>
                  <a:srgbClr val="FF0000"/>
                </a:solidFill>
              </a:ln>
              <a:effectLst/>
              <a:scene3d>
                <a:camera prst="orthographicFront"/>
                <a:lightRig rig="threePt" dir="t"/>
              </a:scene3d>
              <a:sp3d>
                <a:bevelT w="190500" h="38100"/>
              </a:sp3d>
            </c:spPr>
          </c:marker>
          <c:xVal>
            <c:numRef>
              <c:f>'[3]Potenciales Sufragantes'!$A$3:$A$13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'[3]Potenciales Sufragantes'!$B$3:$B$13</c:f>
              <c:numCache>
                <c:formatCode>General</c:formatCode>
                <c:ptCount val="11"/>
                <c:pt idx="0">
                  <c:v>153487</c:v>
                </c:pt>
                <c:pt idx="1">
                  <c:v>155940</c:v>
                </c:pt>
                <c:pt idx="2">
                  <c:v>107519</c:v>
                </c:pt>
                <c:pt idx="3">
                  <c:v>160325</c:v>
                </c:pt>
                <c:pt idx="4">
                  <c:v>167384</c:v>
                </c:pt>
                <c:pt idx="5">
                  <c:v>168451</c:v>
                </c:pt>
                <c:pt idx="6">
                  <c:v>171894</c:v>
                </c:pt>
                <c:pt idx="7">
                  <c:v>176377</c:v>
                </c:pt>
                <c:pt idx="8">
                  <c:v>175506</c:v>
                </c:pt>
                <c:pt idx="9">
                  <c:v>178072</c:v>
                </c:pt>
                <c:pt idx="10">
                  <c:v>181386</c:v>
                </c:pt>
              </c:numCache>
            </c:numRef>
          </c:yVal>
          <c:smooth val="1"/>
          <c:extLst>
            <c:ext xmlns:c16="http://schemas.microsoft.com/office/drawing/2014/chart" uri="{C3380CC4-5D6E-409C-BE32-E72D297353CC}">
              <c16:uniqueId val="{00000000-D399-4586-B49F-3CC1DB93805E}"/>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valAx>
      <c:valAx>
        <c:axId val="636511456"/>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Nacimientos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balanced" dir="t">
                  <a:rot lat="0" lon="0" rev="8700000"/>
                </a:lightRig>
              </a:scene3d>
              <a:sp3d>
                <a:bevelT w="190500" h="38100"/>
              </a:sp3d>
            </c:spPr>
          </c:marker>
          <c:xVal>
            <c:numRef>
              <c:f>'Grafico N'!$C$32:$C$42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N'!$D$32:$D$42</c:f>
              <c:numCache>
                <c:formatCode>_(* #,##0_);_(* \(#,##0\);_(* "-"_);_(@_)</c:formatCode>
                <c:ptCount val="11"/>
                <c:pt idx="0">
                  <c:v>3143</c:v>
                </c:pt>
                <c:pt idx="1">
                  <c:v>3106</c:v>
                </c:pt>
                <c:pt idx="2">
                  <c:v>3051</c:v>
                </c:pt>
                <c:pt idx="3">
                  <c:v>2975</c:v>
                </c:pt>
                <c:pt idx="4">
                  <c:v>2747</c:v>
                </c:pt>
                <c:pt idx="5">
                  <c:v>2695</c:v>
                </c:pt>
                <c:pt idx="6">
                  <c:v>2561</c:v>
                </c:pt>
                <c:pt idx="7">
                  <c:v>2453</c:v>
                </c:pt>
                <c:pt idx="8">
                  <c:v>2242</c:v>
                </c:pt>
                <c:pt idx="9">
                  <c:v>2969</c:v>
                </c:pt>
                <c:pt idx="10">
                  <c:v>1304</c:v>
                </c:pt>
              </c:numCache>
            </c:numRef>
          </c:yVal>
          <c:smooth val="1"/>
          <c:extLst>
            <c:ext xmlns:c16="http://schemas.microsoft.com/office/drawing/2014/chart" uri="{C3380CC4-5D6E-409C-BE32-E72D297353CC}">
              <c16:uniqueId val="{00000000-E90B-45F7-85E4-AAD36674AC72}"/>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Defunciones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1"/>
          <c:order val="1"/>
          <c:tx>
            <c:strRef>
              <c:f>'Grafico DF'!$B$9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DF'!$C$9:$C$12</c:f>
              <c:numCache>
                <c:formatCode>General</c:formatCode>
                <c:ptCount val="4"/>
                <c:pt idx="0">
                  <c:v>2018</c:v>
                </c:pt>
                <c:pt idx="1">
                  <c:v>2019</c:v>
                </c:pt>
                <c:pt idx="2">
                  <c:v>2020</c:v>
                </c:pt>
                <c:pt idx="3">
                  <c:v>2021</c:v>
                </c:pt>
              </c:numCache>
            </c:numRef>
          </c:xVal>
          <c:yVal>
            <c:numRef>
              <c:f>'Grafico DF'!$D$9:$D$12</c:f>
              <c:numCache>
                <c:formatCode>General</c:formatCode>
                <c:ptCount val="4"/>
                <c:pt idx="0">
                  <c:v>0</c:v>
                </c:pt>
                <c:pt idx="1">
                  <c:v>0</c:v>
                </c:pt>
                <c:pt idx="2">
                  <c:v>0</c:v>
                </c:pt>
                <c:pt idx="3">
                  <c:v>0</c:v>
                </c:pt>
              </c:numCache>
            </c:numRef>
          </c:yVal>
          <c:smooth val="1"/>
          <c:extLst>
            <c:ext xmlns:c16="http://schemas.microsoft.com/office/drawing/2014/chart" uri="{C3380CC4-5D6E-409C-BE32-E72D297353CC}">
              <c16:uniqueId val="{00000000-9B06-4446-9847-2E20B26CE4BB}"/>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DF'!$B$3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DF'!$C$3:$C$6</c:f>
              <c:numCache>
                <c:formatCode>General</c:formatCode>
                <c:ptCount val="4"/>
                <c:pt idx="0">
                  <c:v>2018</c:v>
                </c:pt>
                <c:pt idx="1">
                  <c:v>2019</c:v>
                </c:pt>
                <c:pt idx="2">
                  <c:v>2020</c:v>
                </c:pt>
                <c:pt idx="3">
                  <c:v>2021</c:v>
                </c:pt>
              </c:numCache>
            </c:numRef>
          </c:xVal>
          <c:yVal>
            <c:numRef>
              <c:f>'Grafico DF'!$D$3:$D$6</c:f>
              <c:numCache>
                <c:formatCode>General</c:formatCode>
                <c:ptCount val="4"/>
                <c:pt idx="0">
                  <c:v>21</c:v>
                </c:pt>
                <c:pt idx="1">
                  <c:v>26</c:v>
                </c:pt>
                <c:pt idx="2">
                  <c:v>20</c:v>
                </c:pt>
                <c:pt idx="3">
                  <c:v>24</c:v>
                </c:pt>
              </c:numCache>
            </c:numRef>
          </c:yVal>
          <c:smooth val="1"/>
          <c:extLst>
            <c:ext xmlns:c16="http://schemas.microsoft.com/office/drawing/2014/chart" uri="{C3380CC4-5D6E-409C-BE32-E72D297353CC}">
              <c16:uniqueId val="{00000001-9B06-4446-9847-2E20B26CE4BB}"/>
            </c:ext>
          </c:extLst>
        </c:ser>
        <c:ser>
          <c:idx val="2"/>
          <c:order val="2"/>
          <c:tx>
            <c:strRef>
              <c:f>'Grafico DF'!$B$15</c:f>
              <c:strCache>
                <c:ptCount val="1"/>
                <c:pt idx="0">
                  <c:v>Tibasosa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DF'!$C$15:$C$18</c:f>
              <c:numCache>
                <c:formatCode>General</c:formatCode>
                <c:ptCount val="4"/>
                <c:pt idx="0">
                  <c:v>2018</c:v>
                </c:pt>
                <c:pt idx="1">
                  <c:v>2019</c:v>
                </c:pt>
                <c:pt idx="2">
                  <c:v>2020</c:v>
                </c:pt>
                <c:pt idx="3">
                  <c:v>2021</c:v>
                </c:pt>
              </c:numCache>
            </c:numRef>
          </c:xVal>
          <c:yVal>
            <c:numRef>
              <c:f>'Grafico DF'!$D$15:$D$18</c:f>
              <c:numCache>
                <c:formatCode>General</c:formatCode>
                <c:ptCount val="4"/>
                <c:pt idx="0">
                  <c:v>0</c:v>
                </c:pt>
                <c:pt idx="1">
                  <c:v>0</c:v>
                </c:pt>
                <c:pt idx="2">
                  <c:v>0</c:v>
                </c:pt>
                <c:pt idx="3">
                  <c:v>1</c:v>
                </c:pt>
              </c:numCache>
            </c:numRef>
          </c:yVal>
          <c:smooth val="1"/>
          <c:extLst>
            <c:ext xmlns:c16="http://schemas.microsoft.com/office/drawing/2014/chart" uri="{C3380CC4-5D6E-409C-BE32-E72D297353CC}">
              <c16:uniqueId val="{00000002-9B06-4446-9847-2E20B26CE4BB}"/>
            </c:ext>
          </c:extLst>
        </c:ser>
        <c:ser>
          <c:idx val="3"/>
          <c:order val="3"/>
          <c:tx>
            <c:strRef>
              <c:f>'Grafico DF'!$B$21</c:f>
              <c:strCache>
                <c:ptCount val="1"/>
                <c:pt idx="0">
                  <c:v>Aquitania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DF'!$C$21:$C$24</c:f>
              <c:numCache>
                <c:formatCode>General</c:formatCode>
                <c:ptCount val="4"/>
                <c:pt idx="0">
                  <c:v>2018</c:v>
                </c:pt>
                <c:pt idx="1">
                  <c:v>2019</c:v>
                </c:pt>
                <c:pt idx="2">
                  <c:v>2020</c:v>
                </c:pt>
                <c:pt idx="3">
                  <c:v>2021</c:v>
                </c:pt>
              </c:numCache>
            </c:numRef>
          </c:xVal>
          <c:yVal>
            <c:numRef>
              <c:f>'Grafico DF'!$D$21:$D$24</c:f>
              <c:numCache>
                <c:formatCode>General</c:formatCode>
                <c:ptCount val="4"/>
                <c:pt idx="0">
                  <c:v>0</c:v>
                </c:pt>
                <c:pt idx="1">
                  <c:v>0</c:v>
                </c:pt>
                <c:pt idx="2">
                  <c:v>0</c:v>
                </c:pt>
                <c:pt idx="3">
                  <c:v>1</c:v>
                </c:pt>
              </c:numCache>
            </c:numRef>
          </c:yVal>
          <c:smooth val="1"/>
          <c:extLst>
            <c:ext xmlns:c16="http://schemas.microsoft.com/office/drawing/2014/chart" uri="{C3380CC4-5D6E-409C-BE32-E72D297353CC}">
              <c16:uniqueId val="{00000003-9B06-4446-9847-2E20B26CE4BB}"/>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Defunciones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balanced" dir="t">
                  <a:rot lat="0" lon="0" rev="8700000"/>
                </a:lightRig>
              </a:scene3d>
              <a:sp3d>
                <a:bevelT w="190500" h="38100"/>
              </a:sp3d>
            </c:spPr>
          </c:marker>
          <c:xVal>
            <c:numRef>
              <c:f>'Grafico DF'!$C$32:$C$42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DF'!$D$32:$D$42</c:f>
              <c:numCache>
                <c:formatCode>_(* #,##0_);_(* \(#,##0\);_(* "-"_);_(@_)</c:formatCode>
                <c:ptCount val="11"/>
                <c:pt idx="0">
                  <c:v>36</c:v>
                </c:pt>
                <c:pt idx="1">
                  <c:v>26</c:v>
                </c:pt>
                <c:pt idx="2">
                  <c:v>24</c:v>
                </c:pt>
                <c:pt idx="3">
                  <c:v>23</c:v>
                </c:pt>
                <c:pt idx="4">
                  <c:v>32</c:v>
                </c:pt>
                <c:pt idx="5">
                  <c:v>31</c:v>
                </c:pt>
                <c:pt idx="6">
                  <c:v>29</c:v>
                </c:pt>
                <c:pt idx="7">
                  <c:v>21</c:v>
                </c:pt>
                <c:pt idx="8">
                  <c:v>26</c:v>
                </c:pt>
                <c:pt idx="9">
                  <c:v>20</c:v>
                </c:pt>
                <c:pt idx="10">
                  <c:v>27</c:v>
                </c:pt>
              </c:numCache>
            </c:numRef>
          </c:yVal>
          <c:smooth val="1"/>
          <c:extLst>
            <c:ext xmlns:c16="http://schemas.microsoft.com/office/drawing/2014/chart" uri="{C3380CC4-5D6E-409C-BE32-E72D297353CC}">
              <c16:uniqueId val="{00000000-D30A-413D-BF7E-AAEFED5DC446}"/>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6350" cap="flat" cmpd="sng" algn="ctr">
              <a:solidFill>
                <a:schemeClr val="bg2">
                  <a:lumMod val="75000"/>
                </a:schemeClr>
              </a:solidFill>
              <a:prstDash val="solid"/>
              <a:miter lim="800000"/>
            </a:ln>
            <a:effectLst>
              <a:outerShdw blurRad="50800" dist="38100" dir="2700000" algn="t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solidFill>
                  <a:schemeClr val="tx1">
                    <a:lumMod val="50000"/>
                    <a:lumOff val="50000"/>
                  </a:schemeClr>
                </a:solidFill>
              </a:rPr>
              <a:t>Defunciones</a:t>
            </a:r>
            <a:r>
              <a:rPr lang="en-US" baseline="0">
                <a:solidFill>
                  <a:schemeClr val="tx1">
                    <a:lumMod val="50000"/>
                    <a:lumOff val="50000"/>
                  </a:schemeClr>
                </a:solidFill>
              </a:rPr>
              <a:t> No Fetales</a:t>
            </a:r>
            <a:endParaRPr lang="en-US">
              <a:solidFill>
                <a:schemeClr val="tx1">
                  <a:lumMod val="50000"/>
                  <a:lumOff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lotArea>
      <c:layout/>
      <c:scatterChart>
        <c:scatterStyle val="smoothMarker"/>
        <c:varyColors val="0"/>
        <c:ser>
          <c:idx val="1"/>
          <c:order val="1"/>
          <c:tx>
            <c:strRef>
              <c:f>'Grafico DNF'!$B$9</c:f>
              <c:strCache>
                <c:ptCount val="1"/>
                <c:pt idx="0">
                  <c:v>Nobsa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DNF'!$C$9:$C$12</c:f>
              <c:numCache>
                <c:formatCode>General</c:formatCode>
                <c:ptCount val="4"/>
                <c:pt idx="0">
                  <c:v>2018</c:v>
                </c:pt>
                <c:pt idx="1">
                  <c:v>2019</c:v>
                </c:pt>
                <c:pt idx="2">
                  <c:v>2020</c:v>
                </c:pt>
                <c:pt idx="3">
                  <c:v>2021</c:v>
                </c:pt>
              </c:numCache>
            </c:numRef>
          </c:xVal>
          <c:yVal>
            <c:numRef>
              <c:f>'Grafico DNF'!$D$9:$D$12</c:f>
              <c:numCache>
                <c:formatCode>General</c:formatCode>
                <c:ptCount val="4"/>
                <c:pt idx="0">
                  <c:v>19</c:v>
                </c:pt>
                <c:pt idx="1">
                  <c:v>19</c:v>
                </c:pt>
                <c:pt idx="2">
                  <c:v>57</c:v>
                </c:pt>
                <c:pt idx="3">
                  <c:v>70</c:v>
                </c:pt>
              </c:numCache>
            </c:numRef>
          </c:yVal>
          <c:smooth val="1"/>
          <c:extLst>
            <c:ext xmlns:c16="http://schemas.microsoft.com/office/drawing/2014/chart" uri="{C3380CC4-5D6E-409C-BE32-E72D297353CC}">
              <c16:uniqueId val="{00000000-547A-42C2-AEF5-5B204C2955EB}"/>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DNF'!$B$3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DNF'!$C$3:$C$6</c:f>
              <c:numCache>
                <c:formatCode>General</c:formatCode>
                <c:ptCount val="4"/>
                <c:pt idx="0">
                  <c:v>2018</c:v>
                </c:pt>
                <c:pt idx="1">
                  <c:v>2019</c:v>
                </c:pt>
                <c:pt idx="2">
                  <c:v>2020</c:v>
                </c:pt>
                <c:pt idx="3">
                  <c:v>2021</c:v>
                </c:pt>
              </c:numCache>
            </c:numRef>
          </c:xVal>
          <c:yVal>
            <c:numRef>
              <c:f>'Grafico DNF'!$D$3:$D$6</c:f>
              <c:numCache>
                <c:formatCode>#,##0</c:formatCode>
                <c:ptCount val="4"/>
                <c:pt idx="0">
                  <c:v>714</c:v>
                </c:pt>
                <c:pt idx="1">
                  <c:v>789</c:v>
                </c:pt>
                <c:pt idx="2">
                  <c:v>930</c:v>
                </c:pt>
                <c:pt idx="3">
                  <c:v>748</c:v>
                </c:pt>
              </c:numCache>
            </c:numRef>
          </c:yVal>
          <c:smooth val="1"/>
          <c:extLst>
            <c:ext xmlns:c16="http://schemas.microsoft.com/office/drawing/2014/chart" uri="{C3380CC4-5D6E-409C-BE32-E72D297353CC}">
              <c16:uniqueId val="{00000001-547A-42C2-AEF5-5B204C2955EB}"/>
            </c:ext>
          </c:extLst>
        </c:ser>
        <c:ser>
          <c:idx val="2"/>
          <c:order val="2"/>
          <c:tx>
            <c:strRef>
              <c:f>'Grafico DNF'!$B$15</c:f>
              <c:strCache>
                <c:ptCount val="1"/>
                <c:pt idx="0">
                  <c:v>Tibasosa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DNF'!$C$15:$C$18</c:f>
              <c:numCache>
                <c:formatCode>General</c:formatCode>
                <c:ptCount val="4"/>
                <c:pt idx="0">
                  <c:v>2018</c:v>
                </c:pt>
                <c:pt idx="1">
                  <c:v>2019</c:v>
                </c:pt>
                <c:pt idx="2">
                  <c:v>2020</c:v>
                </c:pt>
                <c:pt idx="3">
                  <c:v>2021</c:v>
                </c:pt>
              </c:numCache>
            </c:numRef>
          </c:xVal>
          <c:yVal>
            <c:numRef>
              <c:f>'Grafico DNF'!$D$15:$D$18</c:f>
              <c:numCache>
                <c:formatCode>General</c:formatCode>
                <c:ptCount val="4"/>
                <c:pt idx="0">
                  <c:v>28</c:v>
                </c:pt>
                <c:pt idx="1">
                  <c:v>22</c:v>
                </c:pt>
                <c:pt idx="2">
                  <c:v>55</c:v>
                </c:pt>
                <c:pt idx="3">
                  <c:v>55</c:v>
                </c:pt>
              </c:numCache>
            </c:numRef>
          </c:yVal>
          <c:smooth val="1"/>
          <c:extLst>
            <c:ext xmlns:c16="http://schemas.microsoft.com/office/drawing/2014/chart" uri="{C3380CC4-5D6E-409C-BE32-E72D297353CC}">
              <c16:uniqueId val="{00000002-547A-42C2-AEF5-5B204C2955EB}"/>
            </c:ext>
          </c:extLst>
        </c:ser>
        <c:ser>
          <c:idx val="3"/>
          <c:order val="3"/>
          <c:tx>
            <c:strRef>
              <c:f>'Grafico DNF'!$B$21</c:f>
              <c:strCache>
                <c:ptCount val="1"/>
                <c:pt idx="0">
                  <c:v>Aquitania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DNF'!$C$21:$C$24</c:f>
              <c:numCache>
                <c:formatCode>General</c:formatCode>
                <c:ptCount val="4"/>
                <c:pt idx="0">
                  <c:v>2018</c:v>
                </c:pt>
                <c:pt idx="1">
                  <c:v>2019</c:v>
                </c:pt>
                <c:pt idx="2">
                  <c:v>2020</c:v>
                </c:pt>
                <c:pt idx="3">
                  <c:v>2021</c:v>
                </c:pt>
              </c:numCache>
            </c:numRef>
          </c:xVal>
          <c:yVal>
            <c:numRef>
              <c:f>'Grafico DNF'!$D$21:$D$24</c:f>
              <c:numCache>
                <c:formatCode>General</c:formatCode>
                <c:ptCount val="4"/>
                <c:pt idx="0">
                  <c:v>53</c:v>
                </c:pt>
                <c:pt idx="1">
                  <c:v>49</c:v>
                </c:pt>
                <c:pt idx="2">
                  <c:v>68</c:v>
                </c:pt>
                <c:pt idx="3">
                  <c:v>82</c:v>
                </c:pt>
              </c:numCache>
            </c:numRef>
          </c:yVal>
          <c:smooth val="1"/>
          <c:extLst>
            <c:ext xmlns:c16="http://schemas.microsoft.com/office/drawing/2014/chart" uri="{C3380CC4-5D6E-409C-BE32-E72D297353CC}">
              <c16:uniqueId val="{00000003-547A-42C2-AEF5-5B204C2955EB}"/>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solidFill>
            <a:schemeClr val="bg2">
              <a:lumMod val="7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r>
              <a:rPr lang="en-US">
                <a:solidFill>
                  <a:schemeClr val="tx1">
                    <a:lumMod val="50000"/>
                    <a:lumOff val="50000"/>
                  </a:schemeClr>
                </a:solidFill>
                <a:latin typeface="Times New Roman" panose="02020603050405020304" pitchFamily="18" charset="0"/>
                <a:cs typeface="Times New Roman" panose="02020603050405020304" pitchFamily="18" charset="0"/>
              </a:rPr>
              <a:t>Número</a:t>
            </a:r>
            <a:r>
              <a:rPr lang="en-US" baseline="0">
                <a:solidFill>
                  <a:schemeClr val="tx1">
                    <a:lumMod val="50000"/>
                    <a:lumOff val="50000"/>
                  </a:schemeClr>
                </a:solidFill>
                <a:latin typeface="Times New Roman" panose="02020603050405020304" pitchFamily="18" charset="0"/>
                <a:cs typeface="Times New Roman" panose="02020603050405020304" pitchFamily="18" charset="0"/>
              </a:rPr>
              <a:t> De Defunciones No Fetales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0"/>
          <c:order val="0"/>
          <c:tx>
            <c:v>Total Jurisdicción</c:v>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DNF'!$C$32:$C$42</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'Grafico DNF'!$D$32:$D$42</c:f>
              <c:numCache>
                <c:formatCode>_(* #,##0_);_(* \(#,##0\);_(* "-"_);_(@_)</c:formatCode>
                <c:ptCount val="11"/>
                <c:pt idx="0">
                  <c:v>994</c:v>
                </c:pt>
                <c:pt idx="1">
                  <c:v>1008</c:v>
                </c:pt>
                <c:pt idx="2">
                  <c:v>882</c:v>
                </c:pt>
                <c:pt idx="3">
                  <c:v>975</c:v>
                </c:pt>
                <c:pt idx="4">
                  <c:v>873</c:v>
                </c:pt>
                <c:pt idx="5">
                  <c:v>1020</c:v>
                </c:pt>
                <c:pt idx="6">
                  <c:v>969</c:v>
                </c:pt>
                <c:pt idx="7">
                  <c:v>980</c:v>
                </c:pt>
                <c:pt idx="8">
                  <c:v>1033</c:v>
                </c:pt>
                <c:pt idx="9">
                  <c:v>1378</c:v>
                </c:pt>
                <c:pt idx="10">
                  <c:v>1213</c:v>
                </c:pt>
              </c:numCache>
            </c:numRef>
          </c:yVal>
          <c:smooth val="1"/>
          <c:extLst>
            <c:ext xmlns:c16="http://schemas.microsoft.com/office/drawing/2014/chart" uri="{C3380CC4-5D6E-409C-BE32-E72D297353CC}">
              <c16:uniqueId val="{00000000-36D2-47D8-B463-4999A14F805E}"/>
            </c:ext>
          </c:extLst>
        </c:ser>
        <c:dLbls>
          <c:showLegendKey val="0"/>
          <c:showVal val="0"/>
          <c:showCatName val="0"/>
          <c:showSerName val="0"/>
          <c:showPercent val="0"/>
          <c:showBubbleSize val="0"/>
        </c:dLbls>
        <c:axId val="636513952"/>
        <c:axId val="636511456"/>
      </c:scatterChart>
      <c:valAx>
        <c:axId val="636513952"/>
        <c:scaling>
          <c:orientation val="minMax"/>
          <c:max val="2021"/>
          <c:min val="2011"/>
        </c:scaling>
        <c:delete val="0"/>
        <c:axPos val="b"/>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Times New Roman" panose="02020603050405020304" pitchFamily="18" charset="0"/>
                <a:ea typeface="+mn-ea"/>
                <a:cs typeface="Times New Roman" panose="02020603050405020304" pitchFamily="18" charset="0"/>
              </a:defRPr>
            </a:pPr>
            <a:r>
              <a:rPr lang="en-US" baseline="0">
                <a:latin typeface="Times New Roman" panose="02020603050405020304" pitchFamily="18" charset="0"/>
                <a:cs typeface="Times New Roman" panose="02020603050405020304" pitchFamily="18" charset="0"/>
              </a:rPr>
              <a:t>Presupuesto Municipal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smoothMarker"/>
        <c:varyColors val="0"/>
        <c:ser>
          <c:idx val="1"/>
          <c:order val="2"/>
          <c:tx>
            <c:strRef>
              <c:f>'Grafico PM'!$B$9</c:f>
              <c:strCache>
                <c:ptCount val="1"/>
                <c:pt idx="0">
                  <c:v>Aquitania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a:scene3d>
                <a:camera prst="orthographicFront"/>
                <a:lightRig rig="threePt" dir="t"/>
              </a:scene3d>
              <a:sp3d>
                <a:bevelT w="190500" h="38100"/>
              </a:sp3d>
            </c:spPr>
          </c:marker>
          <c:xVal>
            <c:numRef>
              <c:f>'Grafico PM'!$C$9:$C$11</c:f>
              <c:numCache>
                <c:formatCode>General</c:formatCode>
                <c:ptCount val="3"/>
                <c:pt idx="0">
                  <c:v>2018</c:v>
                </c:pt>
                <c:pt idx="1">
                  <c:v>2019</c:v>
                </c:pt>
                <c:pt idx="2">
                  <c:v>2020</c:v>
                </c:pt>
              </c:numCache>
            </c:numRef>
          </c:xVal>
          <c:yVal>
            <c:numRef>
              <c:f>'Grafico PM'!$D$9:$D$11</c:f>
              <c:numCache>
                <c:formatCode>_(* #,##0_);_(* \(#,##0\);_(* "-"_);_(@_)</c:formatCode>
                <c:ptCount val="3"/>
                <c:pt idx="0">
                  <c:v>26393307726</c:v>
                </c:pt>
                <c:pt idx="1">
                  <c:v>31612344127</c:v>
                </c:pt>
                <c:pt idx="2">
                  <c:v>24570772275</c:v>
                </c:pt>
              </c:numCache>
            </c:numRef>
          </c:yVal>
          <c:smooth val="1"/>
          <c:extLst>
            <c:ext xmlns:c16="http://schemas.microsoft.com/office/drawing/2014/chart" uri="{C3380CC4-5D6E-409C-BE32-E72D297353CC}">
              <c16:uniqueId val="{00000000-E23F-44DC-9E31-9AB722166CF9}"/>
            </c:ext>
          </c:extLst>
        </c:ser>
        <c:dLbls>
          <c:showLegendKey val="0"/>
          <c:showVal val="0"/>
          <c:showCatName val="0"/>
          <c:showSerName val="0"/>
          <c:showPercent val="0"/>
          <c:showBubbleSize val="0"/>
        </c:dLbls>
        <c:axId val="636513952"/>
        <c:axId val="636511456"/>
      </c:scatterChart>
      <c:scatterChart>
        <c:scatterStyle val="smoothMarker"/>
        <c:varyColors val="0"/>
        <c:ser>
          <c:idx val="0"/>
          <c:order val="0"/>
          <c:tx>
            <c:strRef>
              <c:f>'Grafico PM'!$B$3</c:f>
              <c:strCache>
                <c:ptCount val="1"/>
                <c:pt idx="0">
                  <c:v>Sogamoso</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a:scene3d>
                <a:camera prst="orthographicFront"/>
                <a:lightRig rig="threePt" dir="t"/>
              </a:scene3d>
              <a:sp3d>
                <a:bevelT w="190500" h="38100"/>
              </a:sp3d>
            </c:spPr>
          </c:marker>
          <c:xVal>
            <c:numRef>
              <c:f>'Grafico PM'!$C$3:$C$6</c:f>
              <c:numCache>
                <c:formatCode>General</c:formatCode>
                <c:ptCount val="4"/>
                <c:pt idx="0">
                  <c:v>2018</c:v>
                </c:pt>
                <c:pt idx="1">
                  <c:v>2019</c:v>
                </c:pt>
                <c:pt idx="2">
                  <c:v>2020</c:v>
                </c:pt>
                <c:pt idx="3">
                  <c:v>2021</c:v>
                </c:pt>
              </c:numCache>
            </c:numRef>
          </c:xVal>
          <c:yVal>
            <c:numRef>
              <c:f>'Grafico PM'!$D$3:$D$6</c:f>
              <c:numCache>
                <c:formatCode>_(* #,##0_);_(* \(#,##0\);_(* "-"_);_(@_)</c:formatCode>
                <c:ptCount val="4"/>
                <c:pt idx="0">
                  <c:v>199459356759</c:v>
                </c:pt>
                <c:pt idx="1">
                  <c:v>224654875053</c:v>
                </c:pt>
                <c:pt idx="2">
                  <c:v>187433276683</c:v>
                </c:pt>
                <c:pt idx="3">
                  <c:v>230271954565</c:v>
                </c:pt>
              </c:numCache>
            </c:numRef>
          </c:yVal>
          <c:smooth val="1"/>
          <c:extLst>
            <c:ext xmlns:c16="http://schemas.microsoft.com/office/drawing/2014/chart" uri="{C3380CC4-5D6E-409C-BE32-E72D297353CC}">
              <c16:uniqueId val="{00000001-E23F-44DC-9E31-9AB722166CF9}"/>
            </c:ext>
          </c:extLst>
        </c:ser>
        <c:ser>
          <c:idx val="2"/>
          <c:order val="1"/>
          <c:tx>
            <c:strRef>
              <c:f>'Grafico PM'!$B$15</c:f>
              <c:strCache>
                <c:ptCount val="1"/>
                <c:pt idx="0">
                  <c:v>Nobsa</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a:scene3d>
                <a:camera prst="orthographicFront"/>
                <a:lightRig rig="threePt" dir="t"/>
              </a:scene3d>
              <a:sp3d>
                <a:bevelT w="190500" h="38100"/>
              </a:sp3d>
            </c:spPr>
          </c:marker>
          <c:xVal>
            <c:numRef>
              <c:f>'Grafico PM'!$C$15:$C$17</c:f>
              <c:numCache>
                <c:formatCode>General</c:formatCode>
                <c:ptCount val="3"/>
                <c:pt idx="0">
                  <c:v>2018</c:v>
                </c:pt>
                <c:pt idx="1">
                  <c:v>2019</c:v>
                </c:pt>
                <c:pt idx="2">
                  <c:v>2020</c:v>
                </c:pt>
              </c:numCache>
            </c:numRef>
          </c:xVal>
          <c:yVal>
            <c:numRef>
              <c:f>'Grafico PM'!$D$15:$D$17</c:f>
              <c:numCache>
                <c:formatCode>_(* #,##0_);_(* \(#,##0\);_(* "-"_);_(@_)</c:formatCode>
                <c:ptCount val="3"/>
                <c:pt idx="0">
                  <c:v>36304337620</c:v>
                </c:pt>
                <c:pt idx="1">
                  <c:v>42836726998</c:v>
                </c:pt>
                <c:pt idx="2">
                  <c:v>39212932872</c:v>
                </c:pt>
              </c:numCache>
            </c:numRef>
          </c:yVal>
          <c:smooth val="1"/>
          <c:extLst>
            <c:ext xmlns:c16="http://schemas.microsoft.com/office/drawing/2014/chart" uri="{C3380CC4-5D6E-409C-BE32-E72D297353CC}">
              <c16:uniqueId val="{00000002-E23F-44DC-9E31-9AB722166CF9}"/>
            </c:ext>
          </c:extLst>
        </c:ser>
        <c:ser>
          <c:idx val="3"/>
          <c:order val="3"/>
          <c:tx>
            <c:strRef>
              <c:f>'Grafico PM'!$B$21</c:f>
              <c:strCache>
                <c:ptCount val="1"/>
                <c:pt idx="0">
                  <c:v>Tibasosa</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a:scene3d>
                <a:camera prst="orthographicFront"/>
                <a:lightRig rig="threePt" dir="t"/>
              </a:scene3d>
              <a:sp3d>
                <a:bevelT w="190500" h="38100"/>
              </a:sp3d>
            </c:spPr>
          </c:marker>
          <c:xVal>
            <c:numRef>
              <c:f>'Grafico PM'!$C$21:$C$23</c:f>
              <c:numCache>
                <c:formatCode>General</c:formatCode>
                <c:ptCount val="3"/>
                <c:pt idx="0">
                  <c:v>2018</c:v>
                </c:pt>
                <c:pt idx="1">
                  <c:v>2019</c:v>
                </c:pt>
                <c:pt idx="2">
                  <c:v>2020</c:v>
                </c:pt>
              </c:numCache>
            </c:numRef>
          </c:xVal>
          <c:yVal>
            <c:numRef>
              <c:f>'Grafico PM'!$D$21:$D$23</c:f>
              <c:numCache>
                <c:formatCode>_(* #,##0_);_(* \(#,##0\);_(* "-"_);_(@_)</c:formatCode>
                <c:ptCount val="3"/>
                <c:pt idx="0">
                  <c:v>20717607229</c:v>
                </c:pt>
                <c:pt idx="1">
                  <c:v>28399197188</c:v>
                </c:pt>
                <c:pt idx="2">
                  <c:v>26428145031</c:v>
                </c:pt>
              </c:numCache>
            </c:numRef>
          </c:yVal>
          <c:smooth val="1"/>
          <c:extLst>
            <c:ext xmlns:c16="http://schemas.microsoft.com/office/drawing/2014/chart" uri="{C3380CC4-5D6E-409C-BE32-E72D297353CC}">
              <c16:uniqueId val="{00000003-E23F-44DC-9E31-9AB722166CF9}"/>
            </c:ext>
          </c:extLst>
        </c:ser>
        <c:dLbls>
          <c:showLegendKey val="0"/>
          <c:showVal val="0"/>
          <c:showCatName val="0"/>
          <c:showSerName val="0"/>
          <c:showPercent val="0"/>
          <c:showBubbleSize val="0"/>
        </c:dLbls>
        <c:axId val="702303760"/>
        <c:axId val="702306256"/>
      </c:scatterChart>
      <c:valAx>
        <c:axId val="636513952"/>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1456"/>
        <c:crosses val="autoZero"/>
        <c:crossBetween val="midCat"/>
        <c:majorUnit val="1"/>
      </c:valAx>
      <c:valAx>
        <c:axId val="636511456"/>
        <c:scaling>
          <c:orientation val="minMax"/>
        </c:scaling>
        <c:delete val="0"/>
        <c:axPos val="l"/>
        <c:majorGridlines>
          <c:spPr>
            <a:ln w="9525" cap="flat" cmpd="sng" algn="ctr">
              <a:solidFill>
                <a:schemeClr val="bg2">
                  <a:lumMod val="75000"/>
                </a:schemeClr>
              </a:solidFill>
              <a:round/>
            </a:ln>
            <a:effectLst>
              <a:outerShdw blurRad="50800" dist="38100" algn="l" rotWithShape="0">
                <a:prstClr val="black">
                  <a:alpha val="40000"/>
                </a:prstClr>
              </a:outerShdw>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636513952"/>
        <c:crosses val="autoZero"/>
        <c:crossBetween val="midCat"/>
      </c:valAx>
      <c:valAx>
        <c:axId val="702306256"/>
        <c:scaling>
          <c:orientation val="minMax"/>
        </c:scaling>
        <c:delete val="0"/>
        <c:axPos val="r"/>
        <c:numFmt formatCode="_(* #,##0_);_(* \(#,##0\);_(* &quot;-&quot;_);_(@_)"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crossAx val="702303760"/>
        <c:crosses val="max"/>
        <c:crossBetween val="midCat"/>
      </c:valAx>
      <c:valAx>
        <c:axId val="702303760"/>
        <c:scaling>
          <c:orientation val="minMax"/>
        </c:scaling>
        <c:delete val="1"/>
        <c:axPos val="b"/>
        <c:numFmt formatCode="General" sourceLinked="1"/>
        <c:majorTickMark val="out"/>
        <c:minorTickMark val="none"/>
        <c:tickLblPos val="nextTo"/>
        <c:crossAx val="7023062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png"/><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1.png"/><Relationship Id="rId1" Type="http://schemas.openxmlformats.org/officeDocument/2006/relationships/chart" Target="../charts/chart17.xml"/><Relationship Id="rId4"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1.png"/><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1.png"/><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142875</xdr:colOff>
      <xdr:row>0</xdr:row>
      <xdr:rowOff>0</xdr:rowOff>
    </xdr:from>
    <xdr:ext cx="2478232" cy="504824"/>
    <xdr:pic>
      <xdr:nvPicPr>
        <xdr:cNvPr id="2" name="Imagen 1">
          <a:extLst>
            <a:ext uri="{FF2B5EF4-FFF2-40B4-BE49-F238E27FC236}">
              <a16:creationId xmlns:a16="http://schemas.microsoft.com/office/drawing/2014/main" id="{C083F23B-7D4B-49C1-984A-722478D3C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39350" y="0"/>
          <a:ext cx="2478232" cy="504824"/>
        </a:xfrm>
        <a:prstGeom prst="rect">
          <a:avLst/>
        </a:prstGeom>
        <a:ln w="3175">
          <a:solidFill>
            <a:schemeClr val="bg1"/>
          </a:solidFill>
        </a:ln>
      </xdr:spPr>
    </xdr:pic>
    <xdr:clientData/>
  </xdr:oneCellAnchor>
  <xdr:twoCellAnchor editAs="absolute">
    <xdr:from>
      <xdr:col>0</xdr:col>
      <xdr:colOff>533400</xdr:colOff>
      <xdr:row>0</xdr:row>
      <xdr:rowOff>247650</xdr:rowOff>
    </xdr:from>
    <xdr:to>
      <xdr:col>9</xdr:col>
      <xdr:colOff>390526</xdr:colOff>
      <xdr:row>10</xdr:row>
      <xdr:rowOff>66675</xdr:rowOff>
    </xdr:to>
    <mc:AlternateContent xmlns:mc="http://schemas.openxmlformats.org/markup-compatibility/2006" xmlns:sle15="http://schemas.microsoft.com/office/drawing/2012/slicer">
      <mc:Choice Requires="sle15">
        <xdr:graphicFrame macro="">
          <xdr:nvGraphicFramePr>
            <xdr:cNvPr id="3" name="MUNICIPIO">
              <a:extLst>
                <a:ext uri="{FF2B5EF4-FFF2-40B4-BE49-F238E27FC236}">
                  <a16:creationId xmlns:a16="http://schemas.microsoft.com/office/drawing/2014/main" id="{4FFEDE0B-C198-4AA1-A28F-622E3916DCA4}"/>
                </a:ext>
              </a:extLst>
            </xdr:cNvPr>
            <xdr:cNvGraphicFramePr/>
          </xdr:nvGraphicFramePr>
          <xdr:xfrm>
            <a:off x="0" y="0"/>
            <a:ext cx="0" cy="0"/>
          </xdr:xfrm>
          <a:graphic>
            <a:graphicData uri="http://schemas.microsoft.com/office/drawing/2010/slicer">
              <sle:slicer xmlns:sle="http://schemas.microsoft.com/office/drawing/2010/slicer" name="MUNICIPIO"/>
            </a:graphicData>
          </a:graphic>
        </xdr:graphicFrame>
      </mc:Choice>
      <mc:Fallback xmlns="">
        <xdr:sp macro="" textlink="">
          <xdr:nvSpPr>
            <xdr:cNvPr id="0" name=""/>
            <xdr:cNvSpPr>
              <a:spLocks noTextEdit="1"/>
            </xdr:cNvSpPr>
          </xdr:nvSpPr>
          <xdr:spPr>
            <a:xfrm>
              <a:off x="533400" y="247650"/>
              <a:ext cx="9753601" cy="16478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466724</xdr:colOff>
      <xdr:row>5</xdr:row>
      <xdr:rowOff>38100</xdr:rowOff>
    </xdr:from>
    <xdr:to>
      <xdr:col>11</xdr:col>
      <xdr:colOff>704849</xdr:colOff>
      <xdr:row>22</xdr:row>
      <xdr:rowOff>104775</xdr:rowOff>
    </xdr:to>
    <xdr:graphicFrame macro="">
      <xdr:nvGraphicFramePr>
        <xdr:cNvPr id="2" name="Gráfico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619125</xdr:colOff>
      <xdr:row>1</xdr:row>
      <xdr:rowOff>76200</xdr:rowOff>
    </xdr:from>
    <xdr:to>
      <xdr:col>10</xdr:col>
      <xdr:colOff>49357</xdr:colOff>
      <xdr:row>4</xdr:row>
      <xdr:rowOff>9524</xdr:rowOff>
    </xdr:to>
    <xdr:pic>
      <xdr:nvPicPr>
        <xdr:cNvPr id="3" name="Imagen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8850" y="238125"/>
          <a:ext cx="2478232" cy="504824"/>
        </a:xfrm>
        <a:prstGeom prst="rect">
          <a:avLst/>
        </a:prstGeom>
        <a:ln w="3175">
          <a:solidFill>
            <a:schemeClr val="bg1"/>
          </a:solidFill>
        </a:ln>
      </xdr:spPr>
    </xdr:pic>
    <xdr:clientData/>
  </xdr:twoCellAnchor>
  <xdr:twoCellAnchor>
    <xdr:from>
      <xdr:col>4</xdr:col>
      <xdr:colOff>647700</xdr:colOff>
      <xdr:row>27</xdr:row>
      <xdr:rowOff>104775</xdr:rowOff>
    </xdr:from>
    <xdr:to>
      <xdr:col>12</xdr:col>
      <xdr:colOff>123825</xdr:colOff>
      <xdr:row>45</xdr:row>
      <xdr:rowOff>66675</xdr:rowOff>
    </xdr:to>
    <xdr:graphicFrame macro="">
      <xdr:nvGraphicFramePr>
        <xdr:cNvPr id="4" name="Gráfico 3">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5</xdr:col>
      <xdr:colOff>266700</xdr:colOff>
      <xdr:row>0</xdr:row>
      <xdr:rowOff>0</xdr:rowOff>
    </xdr:from>
    <xdr:ext cx="2478232" cy="504824"/>
    <xdr:pic>
      <xdr:nvPicPr>
        <xdr:cNvPr id="2" name="Imagen 1">
          <a:extLst>
            <a:ext uri="{FF2B5EF4-FFF2-40B4-BE49-F238E27FC236}">
              <a16:creationId xmlns:a16="http://schemas.microsoft.com/office/drawing/2014/main" id="{52D823D8-F8CE-4EDA-947E-81AF16224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0"/>
          <a:ext cx="2478232" cy="504824"/>
        </a:xfrm>
        <a:prstGeom prst="rect">
          <a:avLst/>
        </a:prstGeom>
        <a:ln w="3175">
          <a:solidFill>
            <a:schemeClr val="bg1"/>
          </a:solidFill>
        </a:ln>
      </xdr:spPr>
    </xdr:pic>
    <xdr:clientData/>
  </xdr:oneCellAnchor>
  <xdr:twoCellAnchor editAs="absolute">
    <xdr:from>
      <xdr:col>0</xdr:col>
      <xdr:colOff>876298</xdr:colOff>
      <xdr:row>2</xdr:row>
      <xdr:rowOff>1</xdr:rowOff>
    </xdr:from>
    <xdr:to>
      <xdr:col>5</xdr:col>
      <xdr:colOff>76200</xdr:colOff>
      <xdr:row>9</xdr:row>
      <xdr:rowOff>76200</xdr:rowOff>
    </xdr:to>
    <mc:AlternateContent xmlns:mc="http://schemas.openxmlformats.org/markup-compatibility/2006" xmlns:sle15="http://schemas.microsoft.com/office/drawing/2012/slicer">
      <mc:Choice Requires="sle15">
        <xdr:graphicFrame macro="">
          <xdr:nvGraphicFramePr>
            <xdr:cNvPr id="3" name="MUNICIPIO 6">
              <a:extLst>
                <a:ext uri="{FF2B5EF4-FFF2-40B4-BE49-F238E27FC236}">
                  <a16:creationId xmlns:a16="http://schemas.microsoft.com/office/drawing/2014/main" id="{0587D41F-2D01-4E39-BA0F-1548EF97C09A}"/>
                </a:ext>
              </a:extLst>
            </xdr:cNvPr>
            <xdr:cNvGraphicFramePr/>
          </xdr:nvGraphicFramePr>
          <xdr:xfrm>
            <a:off x="0" y="0"/>
            <a:ext cx="0" cy="0"/>
          </xdr:xfrm>
          <a:graphic>
            <a:graphicData uri="http://schemas.microsoft.com/office/drawing/2010/slicer">
              <sle:slicer xmlns:sle="http://schemas.microsoft.com/office/drawing/2010/slicer" name="MUNICIPIO 6"/>
            </a:graphicData>
          </a:graphic>
        </xdr:graphicFrame>
      </mc:Choice>
      <mc:Fallback xmlns="">
        <xdr:sp macro="" textlink="">
          <xdr:nvSpPr>
            <xdr:cNvPr id="0" name=""/>
            <xdr:cNvSpPr>
              <a:spLocks noTextEdit="1"/>
            </xdr:cNvSpPr>
          </xdr:nvSpPr>
          <xdr:spPr>
            <a:xfrm>
              <a:off x="876298" y="523876"/>
              <a:ext cx="6276977" cy="1476374"/>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28575</xdr:colOff>
      <xdr:row>5</xdr:row>
      <xdr:rowOff>114300</xdr:rowOff>
    </xdr:from>
    <xdr:to>
      <xdr:col>12</xdr:col>
      <xdr:colOff>266700</xdr:colOff>
      <xdr:row>22</xdr:row>
      <xdr:rowOff>180975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28575</xdr:colOff>
      <xdr:row>2</xdr:row>
      <xdr:rowOff>57150</xdr:rowOff>
    </xdr:from>
    <xdr:to>
      <xdr:col>10</xdr:col>
      <xdr:colOff>220807</xdr:colOff>
      <xdr:row>4</xdr:row>
      <xdr:rowOff>180974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409575"/>
          <a:ext cx="2478232" cy="504824"/>
        </a:xfrm>
        <a:prstGeom prst="rect">
          <a:avLst/>
        </a:prstGeom>
        <a:ln w="3175">
          <a:solidFill>
            <a:schemeClr val="bg1"/>
          </a:solidFill>
        </a:ln>
      </xdr:spPr>
    </xdr:pic>
    <xdr:clientData/>
  </xdr:twoCellAnchor>
  <xdr:twoCellAnchor>
    <xdr:from>
      <xdr:col>5</xdr:col>
      <xdr:colOff>47625</xdr:colOff>
      <xdr:row>25</xdr:row>
      <xdr:rowOff>28575</xdr:rowOff>
    </xdr:from>
    <xdr:to>
      <xdr:col>12</xdr:col>
      <xdr:colOff>285750</xdr:colOff>
      <xdr:row>42</xdr:row>
      <xdr:rowOff>152400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5</xdr:col>
      <xdr:colOff>419100</xdr:colOff>
      <xdr:row>0</xdr:row>
      <xdr:rowOff>0</xdr:rowOff>
    </xdr:from>
    <xdr:ext cx="2478232" cy="504824"/>
    <xdr:pic>
      <xdr:nvPicPr>
        <xdr:cNvPr id="2" name="Imagen 1">
          <a:extLst>
            <a:ext uri="{FF2B5EF4-FFF2-40B4-BE49-F238E27FC236}">
              <a16:creationId xmlns:a16="http://schemas.microsoft.com/office/drawing/2014/main" id="{AA3C87D0-6285-404C-BEA3-222B98983A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0"/>
          <a:ext cx="2478232" cy="504824"/>
        </a:xfrm>
        <a:prstGeom prst="rect">
          <a:avLst/>
        </a:prstGeom>
        <a:ln w="3175">
          <a:solidFill>
            <a:schemeClr val="bg1"/>
          </a:solidFill>
        </a:ln>
      </xdr:spPr>
    </xdr:pic>
    <xdr:clientData/>
  </xdr:oneCellAnchor>
  <xdr:twoCellAnchor editAs="absolute">
    <xdr:from>
      <xdr:col>0</xdr:col>
      <xdr:colOff>923925</xdr:colOff>
      <xdr:row>1</xdr:row>
      <xdr:rowOff>180974</xdr:rowOff>
    </xdr:from>
    <xdr:to>
      <xdr:col>5</xdr:col>
      <xdr:colOff>85725</xdr:colOff>
      <xdr:row>9</xdr:row>
      <xdr:rowOff>133349</xdr:rowOff>
    </xdr:to>
    <mc:AlternateContent xmlns:mc="http://schemas.openxmlformats.org/markup-compatibility/2006" xmlns:sle15="http://schemas.microsoft.com/office/drawing/2012/slicer">
      <mc:Choice Requires="sle15">
        <xdr:graphicFrame macro="">
          <xdr:nvGraphicFramePr>
            <xdr:cNvPr id="3" name="MUNICIPIO 7">
              <a:extLst>
                <a:ext uri="{FF2B5EF4-FFF2-40B4-BE49-F238E27FC236}">
                  <a16:creationId xmlns:a16="http://schemas.microsoft.com/office/drawing/2014/main" id="{882A3A18-7BE9-4C07-BE2D-C681A9B08616}"/>
                </a:ext>
              </a:extLst>
            </xdr:cNvPr>
            <xdr:cNvGraphicFramePr/>
          </xdr:nvGraphicFramePr>
          <xdr:xfrm>
            <a:off x="0" y="0"/>
            <a:ext cx="0" cy="0"/>
          </xdr:xfrm>
          <a:graphic>
            <a:graphicData uri="http://schemas.microsoft.com/office/drawing/2010/slicer">
              <sle:slicer xmlns:sle="http://schemas.microsoft.com/office/drawing/2010/slicer" name="MUNICIPIO 7"/>
            </a:graphicData>
          </a:graphic>
        </xdr:graphicFrame>
      </mc:Choice>
      <mc:Fallback xmlns="">
        <xdr:sp macro="" textlink="">
          <xdr:nvSpPr>
            <xdr:cNvPr id="0" name=""/>
            <xdr:cNvSpPr>
              <a:spLocks noTextEdit="1"/>
            </xdr:cNvSpPr>
          </xdr:nvSpPr>
          <xdr:spPr>
            <a:xfrm>
              <a:off x="923925" y="542924"/>
              <a:ext cx="5991225" cy="155257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9525</xdr:colOff>
      <xdr:row>5</xdr:row>
      <xdr:rowOff>57150</xdr:rowOff>
    </xdr:from>
    <xdr:to>
      <xdr:col>12</xdr:col>
      <xdr:colOff>247650</xdr:colOff>
      <xdr:row>22</xdr:row>
      <xdr:rowOff>123825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752475</xdr:colOff>
      <xdr:row>1</xdr:row>
      <xdr:rowOff>9525</xdr:rowOff>
    </xdr:from>
    <xdr:to>
      <xdr:col>10</xdr:col>
      <xdr:colOff>182707</xdr:colOff>
      <xdr:row>3</xdr:row>
      <xdr:rowOff>133349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0775" y="171450"/>
          <a:ext cx="2478232" cy="504824"/>
        </a:xfrm>
        <a:prstGeom prst="rect">
          <a:avLst/>
        </a:prstGeom>
        <a:ln w="3175">
          <a:solidFill>
            <a:schemeClr val="bg1"/>
          </a:solidFill>
        </a:ln>
      </xdr:spPr>
    </xdr:pic>
    <xdr:clientData/>
  </xdr:twoCellAnchor>
  <xdr:twoCellAnchor>
    <xdr:from>
      <xdr:col>4</xdr:col>
      <xdr:colOff>666750</xdr:colOff>
      <xdr:row>27</xdr:row>
      <xdr:rowOff>47625</xdr:rowOff>
    </xdr:from>
    <xdr:to>
      <xdr:col>12</xdr:col>
      <xdr:colOff>142875</xdr:colOff>
      <xdr:row>45</xdr:row>
      <xdr:rowOff>9525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5</xdr:col>
      <xdr:colOff>314325</xdr:colOff>
      <xdr:row>0</xdr:row>
      <xdr:rowOff>0</xdr:rowOff>
    </xdr:from>
    <xdr:ext cx="2478232" cy="504824"/>
    <xdr:pic>
      <xdr:nvPicPr>
        <xdr:cNvPr id="2" name="Imagen 1">
          <a:extLst>
            <a:ext uri="{FF2B5EF4-FFF2-40B4-BE49-F238E27FC236}">
              <a16:creationId xmlns:a16="http://schemas.microsoft.com/office/drawing/2014/main" id="{310EDA3E-FB38-45B6-A3F2-E0F09FDB59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0" y="0"/>
          <a:ext cx="2478232" cy="504824"/>
        </a:xfrm>
        <a:prstGeom prst="rect">
          <a:avLst/>
        </a:prstGeom>
        <a:ln w="3175">
          <a:solidFill>
            <a:schemeClr val="bg1"/>
          </a:solidFill>
        </a:ln>
      </xdr:spPr>
    </xdr:pic>
    <xdr:clientData/>
  </xdr:oneCellAnchor>
  <xdr:twoCellAnchor editAs="absolute">
    <xdr:from>
      <xdr:col>0</xdr:col>
      <xdr:colOff>895349</xdr:colOff>
      <xdr:row>2</xdr:row>
      <xdr:rowOff>0</xdr:rowOff>
    </xdr:from>
    <xdr:to>
      <xdr:col>5</xdr:col>
      <xdr:colOff>95249</xdr:colOff>
      <xdr:row>9</xdr:row>
      <xdr:rowOff>95250</xdr:rowOff>
    </xdr:to>
    <mc:AlternateContent xmlns:mc="http://schemas.openxmlformats.org/markup-compatibility/2006" xmlns:sle15="http://schemas.microsoft.com/office/drawing/2012/slicer">
      <mc:Choice Requires="sle15">
        <xdr:graphicFrame macro="">
          <xdr:nvGraphicFramePr>
            <xdr:cNvPr id="3" name="MUNICIPIO 8">
              <a:extLst>
                <a:ext uri="{FF2B5EF4-FFF2-40B4-BE49-F238E27FC236}">
                  <a16:creationId xmlns:a16="http://schemas.microsoft.com/office/drawing/2014/main" id="{121F3E67-6455-491A-878A-2A682CF61308}"/>
                </a:ext>
              </a:extLst>
            </xdr:cNvPr>
            <xdr:cNvGraphicFramePr/>
          </xdr:nvGraphicFramePr>
          <xdr:xfrm>
            <a:off x="0" y="0"/>
            <a:ext cx="0" cy="0"/>
          </xdr:xfrm>
          <a:graphic>
            <a:graphicData uri="http://schemas.microsoft.com/office/drawing/2010/slicer">
              <sle:slicer xmlns:sle="http://schemas.microsoft.com/office/drawing/2010/slicer" name="MUNICIPIO 8"/>
            </a:graphicData>
          </a:graphic>
        </xdr:graphicFrame>
      </mc:Choice>
      <mc:Fallback xmlns="">
        <xdr:sp macro="" textlink="">
          <xdr:nvSpPr>
            <xdr:cNvPr id="0" name=""/>
            <xdr:cNvSpPr>
              <a:spLocks noTextEdit="1"/>
            </xdr:cNvSpPr>
          </xdr:nvSpPr>
          <xdr:spPr>
            <a:xfrm>
              <a:off x="895349" y="533400"/>
              <a:ext cx="5514975" cy="149542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4</xdr:col>
      <xdr:colOff>600075</xdr:colOff>
      <xdr:row>4</xdr:row>
      <xdr:rowOff>142875</xdr:rowOff>
    </xdr:from>
    <xdr:to>
      <xdr:col>12</xdr:col>
      <xdr:colOff>76200</xdr:colOff>
      <xdr:row>22</xdr:row>
      <xdr:rowOff>19050</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638175</xdr:colOff>
      <xdr:row>1</xdr:row>
      <xdr:rowOff>95250</xdr:rowOff>
    </xdr:from>
    <xdr:to>
      <xdr:col>10</xdr:col>
      <xdr:colOff>68407</xdr:colOff>
      <xdr:row>4</xdr:row>
      <xdr:rowOff>28574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257175"/>
          <a:ext cx="2478232" cy="504824"/>
        </a:xfrm>
        <a:prstGeom prst="rect">
          <a:avLst/>
        </a:prstGeom>
        <a:ln w="3175">
          <a:solidFill>
            <a:schemeClr val="bg1"/>
          </a:solidFill>
        </a:ln>
      </xdr:spPr>
    </xdr:pic>
    <xdr:clientData/>
  </xdr:twoCellAnchor>
  <xdr:twoCellAnchor>
    <xdr:from>
      <xdr:col>4</xdr:col>
      <xdr:colOff>666750</xdr:colOff>
      <xdr:row>28</xdr:row>
      <xdr:rowOff>19050</xdr:rowOff>
    </xdr:from>
    <xdr:to>
      <xdr:col>12</xdr:col>
      <xdr:colOff>142875</xdr:colOff>
      <xdr:row>45</xdr:row>
      <xdr:rowOff>142875</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733425</xdr:colOff>
      <xdr:row>4</xdr:row>
      <xdr:rowOff>133350</xdr:rowOff>
    </xdr:from>
    <xdr:to>
      <xdr:col>10</xdr:col>
      <xdr:colOff>733425</xdr:colOff>
      <xdr:row>18</xdr:row>
      <xdr:rowOff>76200</xdr:rowOff>
    </xdr:to>
    <xdr:graphicFrame macro="">
      <xdr:nvGraphicFramePr>
        <xdr:cNvPr id="2" name="Gráfico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276225</xdr:colOff>
      <xdr:row>1</xdr:row>
      <xdr:rowOff>66675</xdr:rowOff>
    </xdr:from>
    <xdr:to>
      <xdr:col>9</xdr:col>
      <xdr:colOff>468457</xdr:colOff>
      <xdr:row>3</xdr:row>
      <xdr:rowOff>171449</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1600" y="257175"/>
          <a:ext cx="2478232" cy="504824"/>
        </a:xfrm>
        <a:prstGeom prst="rect">
          <a:avLst/>
        </a:prstGeom>
        <a:ln w="3175">
          <a:solidFill>
            <a:schemeClr val="bg1"/>
          </a:solidFill>
        </a:ln>
      </xdr:spPr>
    </xdr:pic>
    <xdr:clientData/>
  </xdr:twoCellAnchor>
  <xdr:twoCellAnchor>
    <xdr:from>
      <xdr:col>10</xdr:col>
      <xdr:colOff>352425</xdr:colOff>
      <xdr:row>24</xdr:row>
      <xdr:rowOff>28576</xdr:rowOff>
    </xdr:from>
    <xdr:to>
      <xdr:col>18</xdr:col>
      <xdr:colOff>152400</xdr:colOff>
      <xdr:row>42</xdr:row>
      <xdr:rowOff>142876</xdr:rowOff>
    </xdr:to>
    <xdr:graphicFrame macro="">
      <xdr:nvGraphicFramePr>
        <xdr:cNvPr id="4" name="Gráfico 3">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685799</xdr:colOff>
      <xdr:row>45</xdr:row>
      <xdr:rowOff>19051</xdr:rowOff>
    </xdr:from>
    <xdr:to>
      <xdr:col>17</xdr:col>
      <xdr:colOff>571499</xdr:colOff>
      <xdr:row>62</xdr:row>
      <xdr:rowOff>142876</xdr:rowOff>
    </xdr:to>
    <xdr:graphicFrame macro="">
      <xdr:nvGraphicFramePr>
        <xdr:cNvPr id="5" name="Gráfico 4">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619124</xdr:colOff>
      <xdr:row>4</xdr:row>
      <xdr:rowOff>152399</xdr:rowOff>
    </xdr:from>
    <xdr:to>
      <xdr:col>12</xdr:col>
      <xdr:colOff>542925</xdr:colOff>
      <xdr:row>20</xdr:row>
      <xdr:rowOff>104774</xdr:rowOff>
    </xdr:to>
    <xdr:graphicFrame macro="">
      <xdr:nvGraphicFramePr>
        <xdr:cNvPr id="2" name="Gráfico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457200</xdr:colOff>
      <xdr:row>1</xdr:row>
      <xdr:rowOff>95250</xdr:rowOff>
    </xdr:from>
    <xdr:to>
      <xdr:col>10</xdr:col>
      <xdr:colOff>649432</xdr:colOff>
      <xdr:row>4</xdr:row>
      <xdr:rowOff>38099</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6875" y="285750"/>
          <a:ext cx="2478232" cy="504824"/>
        </a:xfrm>
        <a:prstGeom prst="rect">
          <a:avLst/>
        </a:prstGeom>
        <a:ln w="3175">
          <a:solidFill>
            <a:schemeClr val="bg1"/>
          </a:solidFill>
        </a:ln>
      </xdr:spPr>
    </xdr:pic>
    <xdr:clientData/>
  </xdr:twoCellAnchor>
</xdr:wsDr>
</file>

<file path=xl/drawings/drawing19.xml><?xml version="1.0" encoding="utf-8"?>
<xdr:wsDr xmlns:xdr="http://schemas.openxmlformats.org/drawingml/2006/spreadsheetDrawing" xmlns:a="http://schemas.openxmlformats.org/drawingml/2006/main">
  <xdr:oneCellAnchor>
    <xdr:from>
      <xdr:col>5</xdr:col>
      <xdr:colOff>485775</xdr:colOff>
      <xdr:row>0</xdr:row>
      <xdr:rowOff>0</xdr:rowOff>
    </xdr:from>
    <xdr:ext cx="2478232" cy="504824"/>
    <xdr:pic>
      <xdr:nvPicPr>
        <xdr:cNvPr id="2" name="Imagen 1">
          <a:extLst>
            <a:ext uri="{FF2B5EF4-FFF2-40B4-BE49-F238E27FC236}">
              <a16:creationId xmlns:a16="http://schemas.microsoft.com/office/drawing/2014/main" id="{FBB6008E-4857-4C83-B126-0259CEC4E3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6650" y="0"/>
          <a:ext cx="2478232" cy="504824"/>
        </a:xfrm>
        <a:prstGeom prst="rect">
          <a:avLst/>
        </a:prstGeom>
        <a:ln w="3175">
          <a:solidFill>
            <a:schemeClr val="bg1"/>
          </a:solidFill>
        </a:ln>
      </xdr:spPr>
    </xdr:pic>
    <xdr:clientData/>
  </xdr:oneCellAnchor>
  <xdr:twoCellAnchor editAs="absolute">
    <xdr:from>
      <xdr:col>0</xdr:col>
      <xdr:colOff>923925</xdr:colOff>
      <xdr:row>2</xdr:row>
      <xdr:rowOff>38100</xdr:rowOff>
    </xdr:from>
    <xdr:to>
      <xdr:col>5</xdr:col>
      <xdr:colOff>47625</xdr:colOff>
      <xdr:row>9</xdr:row>
      <xdr:rowOff>133351</xdr:rowOff>
    </xdr:to>
    <mc:AlternateContent xmlns:mc="http://schemas.openxmlformats.org/markup-compatibility/2006" xmlns:sle15="http://schemas.microsoft.com/office/drawing/2012/slicer">
      <mc:Choice Requires="sle15">
        <xdr:graphicFrame macro="">
          <xdr:nvGraphicFramePr>
            <xdr:cNvPr id="3" name="MUNICIPIO 9">
              <a:extLst>
                <a:ext uri="{FF2B5EF4-FFF2-40B4-BE49-F238E27FC236}">
                  <a16:creationId xmlns:a16="http://schemas.microsoft.com/office/drawing/2014/main" id="{7880047B-92D3-432A-A225-B3B895EB9651}"/>
                </a:ext>
              </a:extLst>
            </xdr:cNvPr>
            <xdr:cNvGraphicFramePr/>
          </xdr:nvGraphicFramePr>
          <xdr:xfrm>
            <a:off x="0" y="0"/>
            <a:ext cx="0" cy="0"/>
          </xdr:xfrm>
          <a:graphic>
            <a:graphicData uri="http://schemas.microsoft.com/office/drawing/2010/slicer">
              <sle:slicer xmlns:sle="http://schemas.microsoft.com/office/drawing/2010/slicer" name="MUNICIPIO 9"/>
            </a:graphicData>
          </a:graphic>
        </xdr:graphicFrame>
      </mc:Choice>
      <mc:Fallback xmlns="">
        <xdr:sp macro="" textlink="">
          <xdr:nvSpPr>
            <xdr:cNvPr id="0" name=""/>
            <xdr:cNvSpPr>
              <a:spLocks noTextEdit="1"/>
            </xdr:cNvSpPr>
          </xdr:nvSpPr>
          <xdr:spPr>
            <a:xfrm>
              <a:off x="923925" y="561975"/>
              <a:ext cx="6124575" cy="1495426"/>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752475</xdr:colOff>
      <xdr:row>5</xdr:row>
      <xdr:rowOff>76200</xdr:rowOff>
    </xdr:from>
    <xdr:to>
      <xdr:col>10</xdr:col>
      <xdr:colOff>752475</xdr:colOff>
      <xdr:row>22</xdr:row>
      <xdr:rowOff>9525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228600</xdr:colOff>
      <xdr:row>1</xdr:row>
      <xdr:rowOff>85725</xdr:rowOff>
    </xdr:from>
    <xdr:to>
      <xdr:col>9</xdr:col>
      <xdr:colOff>420832</xdr:colOff>
      <xdr:row>4</xdr:row>
      <xdr:rowOff>19049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600" y="247650"/>
          <a:ext cx="2478232" cy="504824"/>
        </a:xfrm>
        <a:prstGeom prst="rect">
          <a:avLst/>
        </a:prstGeom>
        <a:ln w="3175">
          <a:solidFill>
            <a:schemeClr val="bg1"/>
          </a:solidFill>
        </a:ln>
      </xdr:spPr>
    </xdr:pic>
    <xdr:clientData/>
  </xdr:twoCellAnchor>
  <xdr:twoCellAnchor>
    <xdr:from>
      <xdr:col>5</xdr:col>
      <xdr:colOff>76200</xdr:colOff>
      <xdr:row>27</xdr:row>
      <xdr:rowOff>104775</xdr:rowOff>
    </xdr:from>
    <xdr:to>
      <xdr:col>11</xdr:col>
      <xdr:colOff>76200</xdr:colOff>
      <xdr:row>44</xdr:row>
      <xdr:rowOff>95250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714375</xdr:colOff>
      <xdr:row>5</xdr:row>
      <xdr:rowOff>0</xdr:rowOff>
    </xdr:from>
    <xdr:to>
      <xdr:col>12</xdr:col>
      <xdr:colOff>190500</xdr:colOff>
      <xdr:row>22</xdr:row>
      <xdr:rowOff>66675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628650</xdr:colOff>
      <xdr:row>1</xdr:row>
      <xdr:rowOff>123825</xdr:rowOff>
    </xdr:from>
    <xdr:to>
      <xdr:col>10</xdr:col>
      <xdr:colOff>58882</xdr:colOff>
      <xdr:row>4</xdr:row>
      <xdr:rowOff>57149</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76950" y="285750"/>
          <a:ext cx="2478232" cy="504824"/>
        </a:xfrm>
        <a:prstGeom prst="rect">
          <a:avLst/>
        </a:prstGeom>
        <a:ln w="3175">
          <a:solidFill>
            <a:schemeClr val="bg1"/>
          </a:solidFill>
        </a:ln>
      </xdr:spPr>
    </xdr:pic>
    <xdr:clientData/>
  </xdr:twoCellAnchor>
  <xdr:twoCellAnchor>
    <xdr:from>
      <xdr:col>4</xdr:col>
      <xdr:colOff>657225</xdr:colOff>
      <xdr:row>26</xdr:row>
      <xdr:rowOff>133350</xdr:rowOff>
    </xdr:from>
    <xdr:to>
      <xdr:col>12</xdr:col>
      <xdr:colOff>133350</xdr:colOff>
      <xdr:row>44</xdr:row>
      <xdr:rowOff>95250</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66675</xdr:colOff>
      <xdr:row>0</xdr:row>
      <xdr:rowOff>0</xdr:rowOff>
    </xdr:from>
    <xdr:ext cx="2478232" cy="504824"/>
    <xdr:pic>
      <xdr:nvPicPr>
        <xdr:cNvPr id="2" name="Imagen 1">
          <a:extLst>
            <a:ext uri="{FF2B5EF4-FFF2-40B4-BE49-F238E27FC236}">
              <a16:creationId xmlns:a16="http://schemas.microsoft.com/office/drawing/2014/main" id="{CA2BE396-0BB9-40D7-A911-FD24EE17D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700" y="0"/>
          <a:ext cx="2478232" cy="504824"/>
        </a:xfrm>
        <a:prstGeom prst="rect">
          <a:avLst/>
        </a:prstGeom>
        <a:ln w="3175">
          <a:solidFill>
            <a:schemeClr val="bg1"/>
          </a:solidFill>
        </a:ln>
      </xdr:spPr>
    </xdr:pic>
    <xdr:clientData/>
  </xdr:oneCellAnchor>
  <xdr:twoCellAnchor editAs="absolute">
    <xdr:from>
      <xdr:col>0</xdr:col>
      <xdr:colOff>0</xdr:colOff>
      <xdr:row>1</xdr:row>
      <xdr:rowOff>76200</xdr:rowOff>
    </xdr:from>
    <xdr:to>
      <xdr:col>7</xdr:col>
      <xdr:colOff>66675</xdr:colOff>
      <xdr:row>10</xdr:row>
      <xdr:rowOff>133350</xdr:rowOff>
    </xdr:to>
    <mc:AlternateContent xmlns:mc="http://schemas.openxmlformats.org/markup-compatibility/2006" xmlns:sle15="http://schemas.microsoft.com/office/drawing/2012/slicer">
      <mc:Choice Requires="sle15">
        <xdr:graphicFrame macro="">
          <xdr:nvGraphicFramePr>
            <xdr:cNvPr id="3" name="MUNICIPIO 10">
              <a:extLst>
                <a:ext uri="{FF2B5EF4-FFF2-40B4-BE49-F238E27FC236}">
                  <a16:creationId xmlns:a16="http://schemas.microsoft.com/office/drawing/2014/main" id="{56048CFD-9973-4606-ACF8-0F33DFF3B42C}"/>
                </a:ext>
              </a:extLst>
            </xdr:cNvPr>
            <xdr:cNvGraphicFramePr/>
          </xdr:nvGraphicFramePr>
          <xdr:xfrm>
            <a:off x="0" y="0"/>
            <a:ext cx="0" cy="0"/>
          </xdr:xfrm>
          <a:graphic>
            <a:graphicData uri="http://schemas.microsoft.com/office/drawing/2010/slicer">
              <sle:slicer xmlns:sle="http://schemas.microsoft.com/office/drawing/2010/slicer" name="MUNICIPIO 10"/>
            </a:graphicData>
          </a:graphic>
        </xdr:graphicFrame>
      </mc:Choice>
      <mc:Fallback xmlns="">
        <xdr:sp macro="" textlink="">
          <xdr:nvSpPr>
            <xdr:cNvPr id="0" name=""/>
            <xdr:cNvSpPr>
              <a:spLocks noTextEdit="1"/>
            </xdr:cNvSpPr>
          </xdr:nvSpPr>
          <xdr:spPr>
            <a:xfrm>
              <a:off x="0" y="352425"/>
              <a:ext cx="10934700" cy="1514475"/>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676275</xdr:colOff>
      <xdr:row>3</xdr:row>
      <xdr:rowOff>123825</xdr:rowOff>
    </xdr:from>
    <xdr:to>
      <xdr:col>12</xdr:col>
      <xdr:colOff>152400</xdr:colOff>
      <xdr:row>21</xdr:row>
      <xdr:rowOff>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27</xdr:row>
      <xdr:rowOff>85725</xdr:rowOff>
    </xdr:from>
    <xdr:to>
      <xdr:col>11</xdr:col>
      <xdr:colOff>381000</xdr:colOff>
      <xdr:row>44</xdr:row>
      <xdr:rowOff>104775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638175</xdr:colOff>
      <xdr:row>5</xdr:row>
      <xdr:rowOff>66675</xdr:rowOff>
    </xdr:from>
    <xdr:to>
      <xdr:col>12</xdr:col>
      <xdr:colOff>114300</xdr:colOff>
      <xdr:row>22</xdr:row>
      <xdr:rowOff>133350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27</xdr:row>
      <xdr:rowOff>0</xdr:rowOff>
    </xdr:from>
    <xdr:to>
      <xdr:col>11</xdr:col>
      <xdr:colOff>57150</xdr:colOff>
      <xdr:row>44</xdr:row>
      <xdr:rowOff>19050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4</xdr:col>
      <xdr:colOff>390525</xdr:colOff>
      <xdr:row>0</xdr:row>
      <xdr:rowOff>0</xdr:rowOff>
    </xdr:from>
    <xdr:ext cx="2478232" cy="504824"/>
    <xdr:pic>
      <xdr:nvPicPr>
        <xdr:cNvPr id="2" name="Imagen 1">
          <a:extLst>
            <a:ext uri="{FF2B5EF4-FFF2-40B4-BE49-F238E27FC236}">
              <a16:creationId xmlns:a16="http://schemas.microsoft.com/office/drawing/2014/main" id="{1E3054D7-732D-448B-9405-73A3000AF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0" y="0"/>
          <a:ext cx="2478232" cy="504824"/>
        </a:xfrm>
        <a:prstGeom prst="rect">
          <a:avLst/>
        </a:prstGeom>
        <a:ln w="3175">
          <a:solidFill>
            <a:schemeClr val="bg1"/>
          </a:solidFill>
        </a:ln>
      </xdr:spPr>
    </xdr:pic>
    <xdr:clientData/>
  </xdr:oneCellAnchor>
  <xdr:twoCellAnchor editAs="absolute">
    <xdr:from>
      <xdr:col>0</xdr:col>
      <xdr:colOff>1190624</xdr:colOff>
      <xdr:row>2</xdr:row>
      <xdr:rowOff>38101</xdr:rowOff>
    </xdr:from>
    <xdr:to>
      <xdr:col>4</xdr:col>
      <xdr:colOff>95250</xdr:colOff>
      <xdr:row>9</xdr:row>
      <xdr:rowOff>171450</xdr:rowOff>
    </xdr:to>
    <mc:AlternateContent xmlns:mc="http://schemas.openxmlformats.org/markup-compatibility/2006" xmlns:sle15="http://schemas.microsoft.com/office/drawing/2012/slicer">
      <mc:Choice Requires="sle15">
        <xdr:graphicFrame macro="">
          <xdr:nvGraphicFramePr>
            <xdr:cNvPr id="3" name="MUNICIPIO 11">
              <a:extLst>
                <a:ext uri="{FF2B5EF4-FFF2-40B4-BE49-F238E27FC236}">
                  <a16:creationId xmlns:a16="http://schemas.microsoft.com/office/drawing/2014/main" id="{D33CE119-1C5A-445D-A4F9-534FFBE11948}"/>
                </a:ext>
              </a:extLst>
            </xdr:cNvPr>
            <xdr:cNvGraphicFramePr/>
          </xdr:nvGraphicFramePr>
          <xdr:xfrm>
            <a:off x="0" y="0"/>
            <a:ext cx="0" cy="0"/>
          </xdr:xfrm>
          <a:graphic>
            <a:graphicData uri="http://schemas.microsoft.com/office/drawing/2010/slicer">
              <sle:slicer xmlns:sle="http://schemas.microsoft.com/office/drawing/2010/slicer" name="MUNICIPIO 11"/>
            </a:graphicData>
          </a:graphic>
        </xdr:graphicFrame>
      </mc:Choice>
      <mc:Fallback xmlns="">
        <xdr:sp macro="" textlink="">
          <xdr:nvSpPr>
            <xdr:cNvPr id="0" name=""/>
            <xdr:cNvSpPr>
              <a:spLocks noTextEdit="1"/>
            </xdr:cNvSpPr>
          </xdr:nvSpPr>
          <xdr:spPr>
            <a:xfrm>
              <a:off x="1190624" y="552451"/>
              <a:ext cx="6610351" cy="1495424"/>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25.xml><?xml version="1.0" encoding="utf-8"?>
<xdr:wsDr xmlns:xdr="http://schemas.openxmlformats.org/drawingml/2006/spreadsheetDrawing" xmlns:a="http://schemas.openxmlformats.org/drawingml/2006/main">
  <xdr:twoCellAnchor>
    <xdr:from>
      <xdr:col>5</xdr:col>
      <xdr:colOff>104775</xdr:colOff>
      <xdr:row>4</xdr:row>
      <xdr:rowOff>0</xdr:rowOff>
    </xdr:from>
    <xdr:to>
      <xdr:col>12</xdr:col>
      <xdr:colOff>561975</xdr:colOff>
      <xdr:row>22</xdr:row>
      <xdr:rowOff>28575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438150</xdr:colOff>
      <xdr:row>27</xdr:row>
      <xdr:rowOff>104775</xdr:rowOff>
    </xdr:from>
    <xdr:to>
      <xdr:col>11</xdr:col>
      <xdr:colOff>438150</xdr:colOff>
      <xdr:row>44</xdr:row>
      <xdr:rowOff>152400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oneCellAnchor>
    <xdr:from>
      <xdr:col>6</xdr:col>
      <xdr:colOff>276225</xdr:colOff>
      <xdr:row>0</xdr:row>
      <xdr:rowOff>0</xdr:rowOff>
    </xdr:from>
    <xdr:ext cx="2478232" cy="504824"/>
    <xdr:pic>
      <xdr:nvPicPr>
        <xdr:cNvPr id="2" name="Imagen 1">
          <a:extLst>
            <a:ext uri="{FF2B5EF4-FFF2-40B4-BE49-F238E27FC236}">
              <a16:creationId xmlns:a16="http://schemas.microsoft.com/office/drawing/2014/main" id="{6AAB1959-C5CA-41A7-A5CD-B0024240B5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8375" y="0"/>
          <a:ext cx="2478232" cy="504824"/>
        </a:xfrm>
        <a:prstGeom prst="rect">
          <a:avLst/>
        </a:prstGeom>
        <a:ln w="3175">
          <a:solidFill>
            <a:schemeClr val="bg1"/>
          </a:solidFill>
        </a:ln>
      </xdr:spPr>
    </xdr:pic>
    <xdr:clientData/>
  </xdr:oneCellAnchor>
  <xdr:twoCellAnchor editAs="absolute">
    <xdr:from>
      <xdr:col>0</xdr:col>
      <xdr:colOff>876299</xdr:colOff>
      <xdr:row>1</xdr:row>
      <xdr:rowOff>180975</xdr:rowOff>
    </xdr:from>
    <xdr:to>
      <xdr:col>6</xdr:col>
      <xdr:colOff>104775</xdr:colOff>
      <xdr:row>9</xdr:row>
      <xdr:rowOff>123824</xdr:rowOff>
    </xdr:to>
    <mc:AlternateContent xmlns:mc="http://schemas.openxmlformats.org/markup-compatibility/2006" xmlns:sle15="http://schemas.microsoft.com/office/drawing/2012/slicer">
      <mc:Choice Requires="sle15">
        <xdr:graphicFrame macro="">
          <xdr:nvGraphicFramePr>
            <xdr:cNvPr id="3" name="Municipio 12">
              <a:extLst>
                <a:ext uri="{FF2B5EF4-FFF2-40B4-BE49-F238E27FC236}">
                  <a16:creationId xmlns:a16="http://schemas.microsoft.com/office/drawing/2014/main" id="{438904B4-431C-482A-AA7C-FC4625304632}"/>
                </a:ext>
              </a:extLst>
            </xdr:cNvPr>
            <xdr:cNvGraphicFramePr/>
          </xdr:nvGraphicFramePr>
          <xdr:xfrm>
            <a:off x="0" y="0"/>
            <a:ext cx="0" cy="0"/>
          </xdr:xfrm>
          <a:graphic>
            <a:graphicData uri="http://schemas.microsoft.com/office/drawing/2010/slicer">
              <sle:slicer xmlns:sle="http://schemas.microsoft.com/office/drawing/2010/slicer" name="Municipio 12"/>
            </a:graphicData>
          </a:graphic>
        </xdr:graphicFrame>
      </mc:Choice>
      <mc:Fallback xmlns="">
        <xdr:sp macro="" textlink="">
          <xdr:nvSpPr>
            <xdr:cNvPr id="0" name=""/>
            <xdr:cNvSpPr>
              <a:spLocks noTextEdit="1"/>
            </xdr:cNvSpPr>
          </xdr:nvSpPr>
          <xdr:spPr>
            <a:xfrm>
              <a:off x="876299" y="504825"/>
              <a:ext cx="5000626" cy="1543049"/>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95250</xdr:colOff>
      <xdr:row>3</xdr:row>
      <xdr:rowOff>0</xdr:rowOff>
    </xdr:from>
    <xdr:to>
      <xdr:col>12</xdr:col>
      <xdr:colOff>333375</xdr:colOff>
      <xdr:row>20</xdr:row>
      <xdr:rowOff>66675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552450</xdr:colOff>
      <xdr:row>27</xdr:row>
      <xdr:rowOff>57150</xdr:rowOff>
    </xdr:from>
    <xdr:to>
      <xdr:col>12</xdr:col>
      <xdr:colOff>28575</xdr:colOff>
      <xdr:row>45</xdr:row>
      <xdr:rowOff>19050</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oneCellAnchor>
    <xdr:from>
      <xdr:col>6</xdr:col>
      <xdr:colOff>266700</xdr:colOff>
      <xdr:row>0</xdr:row>
      <xdr:rowOff>0</xdr:rowOff>
    </xdr:from>
    <xdr:ext cx="2478232" cy="504824"/>
    <xdr:pic>
      <xdr:nvPicPr>
        <xdr:cNvPr id="2" name="Imagen 1">
          <a:extLst>
            <a:ext uri="{FF2B5EF4-FFF2-40B4-BE49-F238E27FC236}">
              <a16:creationId xmlns:a16="http://schemas.microsoft.com/office/drawing/2014/main" id="{E6E9C5C4-03B6-4D34-A8B6-8989CDF94D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5" y="0"/>
          <a:ext cx="2478232" cy="504824"/>
        </a:xfrm>
        <a:prstGeom prst="rect">
          <a:avLst/>
        </a:prstGeom>
        <a:ln w="3175">
          <a:solidFill>
            <a:schemeClr val="bg1"/>
          </a:solidFill>
        </a:ln>
      </xdr:spPr>
    </xdr:pic>
    <xdr:clientData/>
  </xdr:oneCellAnchor>
  <xdr:twoCellAnchor editAs="absolute">
    <xdr:from>
      <xdr:col>0</xdr:col>
      <xdr:colOff>895349</xdr:colOff>
      <xdr:row>1</xdr:row>
      <xdr:rowOff>171451</xdr:rowOff>
    </xdr:from>
    <xdr:to>
      <xdr:col>6</xdr:col>
      <xdr:colOff>95250</xdr:colOff>
      <xdr:row>9</xdr:row>
      <xdr:rowOff>95251</xdr:rowOff>
    </xdr:to>
    <mc:AlternateContent xmlns:mc="http://schemas.openxmlformats.org/markup-compatibility/2006" xmlns:sle15="http://schemas.microsoft.com/office/drawing/2012/slicer">
      <mc:Choice Requires="sle15">
        <xdr:graphicFrame macro="">
          <xdr:nvGraphicFramePr>
            <xdr:cNvPr id="3" name="Municipio 13">
              <a:extLst>
                <a:ext uri="{FF2B5EF4-FFF2-40B4-BE49-F238E27FC236}">
                  <a16:creationId xmlns:a16="http://schemas.microsoft.com/office/drawing/2014/main" id="{707CD3C1-2CF3-4657-8BAA-9BE223636AAF}"/>
                </a:ext>
              </a:extLst>
            </xdr:cNvPr>
            <xdr:cNvGraphicFramePr/>
          </xdr:nvGraphicFramePr>
          <xdr:xfrm>
            <a:off x="0" y="0"/>
            <a:ext cx="0" cy="0"/>
          </xdr:xfrm>
          <a:graphic>
            <a:graphicData uri="http://schemas.microsoft.com/office/drawing/2010/slicer">
              <sle:slicer xmlns:sle="http://schemas.microsoft.com/office/drawing/2010/slicer" name="Municipio 13"/>
            </a:graphicData>
          </a:graphic>
        </xdr:graphicFrame>
      </mc:Choice>
      <mc:Fallback xmlns="">
        <xdr:sp macro="" textlink="">
          <xdr:nvSpPr>
            <xdr:cNvPr id="0" name=""/>
            <xdr:cNvSpPr>
              <a:spLocks noTextEdit="1"/>
            </xdr:cNvSpPr>
          </xdr:nvSpPr>
          <xdr:spPr>
            <a:xfrm>
              <a:off x="895349" y="533401"/>
              <a:ext cx="6086476" cy="1524000"/>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29.xml><?xml version="1.0" encoding="utf-8"?>
<xdr:wsDr xmlns:xdr="http://schemas.openxmlformats.org/drawingml/2006/spreadsheetDrawing" xmlns:a="http://schemas.openxmlformats.org/drawingml/2006/main">
  <xdr:twoCellAnchor>
    <xdr:from>
      <xdr:col>6</xdr:col>
      <xdr:colOff>542925</xdr:colOff>
      <xdr:row>5</xdr:row>
      <xdr:rowOff>76200</xdr:rowOff>
    </xdr:from>
    <xdr:to>
      <xdr:col>14</xdr:col>
      <xdr:colOff>19050</xdr:colOff>
      <xdr:row>22</xdr:row>
      <xdr:rowOff>142875</xdr:rowOff>
    </xdr:to>
    <xdr:graphicFrame macro="">
      <xdr:nvGraphicFramePr>
        <xdr:cNvPr id="2" name="Gráfico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295275</xdr:colOff>
      <xdr:row>5</xdr:row>
      <xdr:rowOff>57150</xdr:rowOff>
    </xdr:from>
    <xdr:to>
      <xdr:col>21</xdr:col>
      <xdr:colOff>533400</xdr:colOff>
      <xdr:row>22</xdr:row>
      <xdr:rowOff>123825</xdr:rowOff>
    </xdr:to>
    <xdr:graphicFrame macro="">
      <xdr:nvGraphicFramePr>
        <xdr:cNvPr id="3" name="Gráfico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276225</xdr:colOff>
      <xdr:row>1</xdr:row>
      <xdr:rowOff>180975</xdr:rowOff>
    </xdr:from>
    <xdr:to>
      <xdr:col>11</xdr:col>
      <xdr:colOff>468457</xdr:colOff>
      <xdr:row>4</xdr:row>
      <xdr:rowOff>114299</xdr:rowOff>
    </xdr:to>
    <xdr:pic>
      <xdr:nvPicPr>
        <xdr:cNvPr id="4" name="Imagen 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72375" y="342900"/>
          <a:ext cx="2478232" cy="504824"/>
        </a:xfrm>
        <a:prstGeom prst="rect">
          <a:avLst/>
        </a:prstGeom>
        <a:ln w="3175">
          <a:solidFill>
            <a:schemeClr val="bg1"/>
          </a:solidFill>
        </a:ln>
      </xdr:spPr>
    </xdr:pic>
    <xdr:clientData/>
  </xdr:twoCellAnchor>
  <xdr:twoCellAnchor editAs="oneCell">
    <xdr:from>
      <xdr:col>16</xdr:col>
      <xdr:colOff>342900</xdr:colOff>
      <xdr:row>1</xdr:row>
      <xdr:rowOff>161925</xdr:rowOff>
    </xdr:from>
    <xdr:to>
      <xdr:col>19</xdr:col>
      <xdr:colOff>535132</xdr:colOff>
      <xdr:row>4</xdr:row>
      <xdr:rowOff>95249</xdr:rowOff>
    </xdr:to>
    <xdr:pic>
      <xdr:nvPicPr>
        <xdr:cNvPr id="5" name="Imagen 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35050" y="323850"/>
          <a:ext cx="2478232" cy="504824"/>
        </a:xfrm>
        <a:prstGeom prst="rect">
          <a:avLst/>
        </a:prstGeom>
        <a:ln w="3175">
          <a:solidFill>
            <a:schemeClr val="bg1"/>
          </a:solidFill>
        </a:ln>
      </xdr:spPr>
    </xdr:pic>
    <xdr:clientData/>
  </xdr:twoCellAnchor>
  <xdr:twoCellAnchor>
    <xdr:from>
      <xdr:col>6</xdr:col>
      <xdr:colOff>333375</xdr:colOff>
      <xdr:row>30</xdr:row>
      <xdr:rowOff>152400</xdr:rowOff>
    </xdr:from>
    <xdr:to>
      <xdr:col>13</xdr:col>
      <xdr:colOff>571500</xdr:colOff>
      <xdr:row>47</xdr:row>
      <xdr:rowOff>85725</xdr:rowOff>
    </xdr:to>
    <xdr:graphicFrame macro="">
      <xdr:nvGraphicFramePr>
        <xdr:cNvPr id="6" name="Gráfico 5">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276225</xdr:colOff>
      <xdr:row>0</xdr:row>
      <xdr:rowOff>0</xdr:rowOff>
    </xdr:from>
    <xdr:ext cx="2478232" cy="504824"/>
    <xdr:pic>
      <xdr:nvPicPr>
        <xdr:cNvPr id="2" name="Imagen 3">
          <a:extLst>
            <a:ext uri="{FF2B5EF4-FFF2-40B4-BE49-F238E27FC236}">
              <a16:creationId xmlns:a16="http://schemas.microsoft.com/office/drawing/2014/main" id="{A548B8B1-CCED-4B70-8834-A8CBE5601E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0975" y="0"/>
          <a:ext cx="2478232" cy="504824"/>
        </a:xfrm>
        <a:prstGeom prst="rect">
          <a:avLst/>
        </a:prstGeom>
        <a:ln w="3175">
          <a:solidFill>
            <a:schemeClr val="bg1"/>
          </a:solidFill>
        </a:ln>
      </xdr:spPr>
    </xdr:pic>
    <xdr:clientData/>
  </xdr:oneCellAnchor>
  <xdr:twoCellAnchor editAs="absolute">
    <xdr:from>
      <xdr:col>0</xdr:col>
      <xdr:colOff>923925</xdr:colOff>
      <xdr:row>2</xdr:row>
      <xdr:rowOff>47626</xdr:rowOff>
    </xdr:from>
    <xdr:to>
      <xdr:col>7</xdr:col>
      <xdr:colOff>57149</xdr:colOff>
      <xdr:row>9</xdr:row>
      <xdr:rowOff>152401</xdr:rowOff>
    </xdr:to>
    <mc:AlternateContent xmlns:mc="http://schemas.openxmlformats.org/markup-compatibility/2006" xmlns:sle15="http://schemas.microsoft.com/office/drawing/2012/slicer">
      <mc:Choice Requires="sle15">
        <xdr:graphicFrame macro="">
          <xdr:nvGraphicFramePr>
            <xdr:cNvPr id="3" name="MUNICIPIO 1">
              <a:extLst>
                <a:ext uri="{FF2B5EF4-FFF2-40B4-BE49-F238E27FC236}">
                  <a16:creationId xmlns:a16="http://schemas.microsoft.com/office/drawing/2014/main" id="{311473C3-8075-44A7-B44A-BFDA57921A81}"/>
                </a:ext>
              </a:extLst>
            </xdr:cNvPr>
            <xdr:cNvGraphicFramePr/>
          </xdr:nvGraphicFramePr>
          <xdr:xfrm>
            <a:off x="0" y="0"/>
            <a:ext cx="0" cy="0"/>
          </xdr:xfrm>
          <a:graphic>
            <a:graphicData uri="http://schemas.microsoft.com/office/drawing/2010/slicer">
              <sle:slicer xmlns:sle="http://schemas.microsoft.com/office/drawing/2010/slicer" name="MUNICIPIO 1"/>
            </a:graphicData>
          </a:graphic>
        </xdr:graphicFrame>
      </mc:Choice>
      <mc:Fallback xmlns="">
        <xdr:sp macro="" textlink="">
          <xdr:nvSpPr>
            <xdr:cNvPr id="0" name=""/>
            <xdr:cNvSpPr>
              <a:spLocks noTextEdit="1"/>
            </xdr:cNvSpPr>
          </xdr:nvSpPr>
          <xdr:spPr>
            <a:xfrm>
              <a:off x="923925" y="638176"/>
              <a:ext cx="6657974" cy="1504950"/>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30.xml><?xml version="1.0" encoding="utf-8"?>
<xdr:wsDr xmlns:xdr="http://schemas.openxmlformats.org/drawingml/2006/spreadsheetDrawing" xmlns:a="http://schemas.openxmlformats.org/drawingml/2006/main">
  <xdr:oneCellAnchor>
    <xdr:from>
      <xdr:col>7</xdr:col>
      <xdr:colOff>333375</xdr:colOff>
      <xdr:row>0</xdr:row>
      <xdr:rowOff>0</xdr:rowOff>
    </xdr:from>
    <xdr:ext cx="2478232" cy="504824"/>
    <xdr:pic>
      <xdr:nvPicPr>
        <xdr:cNvPr id="2" name="Imagen 1">
          <a:extLst>
            <a:ext uri="{FF2B5EF4-FFF2-40B4-BE49-F238E27FC236}">
              <a16:creationId xmlns:a16="http://schemas.microsoft.com/office/drawing/2014/main" id="{F480FEDF-45B3-479A-96B6-A39F71AB2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0"/>
          <a:ext cx="2478232" cy="504824"/>
        </a:xfrm>
        <a:prstGeom prst="rect">
          <a:avLst/>
        </a:prstGeom>
        <a:ln w="3175">
          <a:solidFill>
            <a:schemeClr val="bg1"/>
          </a:solidFill>
        </a:ln>
      </xdr:spPr>
    </xdr:pic>
    <xdr:clientData/>
  </xdr:oneCellAnchor>
  <xdr:twoCellAnchor editAs="absolute">
    <xdr:from>
      <xdr:col>0</xdr:col>
      <xdr:colOff>857250</xdr:colOff>
      <xdr:row>2</xdr:row>
      <xdr:rowOff>28576</xdr:rowOff>
    </xdr:from>
    <xdr:to>
      <xdr:col>7</xdr:col>
      <xdr:colOff>142875</xdr:colOff>
      <xdr:row>9</xdr:row>
      <xdr:rowOff>114301</xdr:rowOff>
    </xdr:to>
    <mc:AlternateContent xmlns:mc="http://schemas.openxmlformats.org/markup-compatibility/2006" xmlns:sle15="http://schemas.microsoft.com/office/drawing/2012/slicer">
      <mc:Choice Requires="sle15">
        <xdr:graphicFrame macro="">
          <xdr:nvGraphicFramePr>
            <xdr:cNvPr id="3" name="MUNICIPIO 14">
              <a:extLst>
                <a:ext uri="{FF2B5EF4-FFF2-40B4-BE49-F238E27FC236}">
                  <a16:creationId xmlns:a16="http://schemas.microsoft.com/office/drawing/2014/main" id="{37BE96D4-CCCE-44D8-851E-E1C7F12BB931}"/>
                </a:ext>
              </a:extLst>
            </xdr:cNvPr>
            <xdr:cNvGraphicFramePr/>
          </xdr:nvGraphicFramePr>
          <xdr:xfrm>
            <a:off x="0" y="0"/>
            <a:ext cx="0" cy="0"/>
          </xdr:xfrm>
          <a:graphic>
            <a:graphicData uri="http://schemas.microsoft.com/office/drawing/2010/slicer">
              <sle:slicer xmlns:sle="http://schemas.microsoft.com/office/drawing/2010/slicer" name="MUNICIPIO 14"/>
            </a:graphicData>
          </a:graphic>
        </xdr:graphicFrame>
      </mc:Choice>
      <mc:Fallback xmlns="">
        <xdr:sp macro="" textlink="">
          <xdr:nvSpPr>
            <xdr:cNvPr id="0" name=""/>
            <xdr:cNvSpPr>
              <a:spLocks noTextEdit="1"/>
            </xdr:cNvSpPr>
          </xdr:nvSpPr>
          <xdr:spPr>
            <a:xfrm>
              <a:off x="857250" y="514351"/>
              <a:ext cx="6019800" cy="1485900"/>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drawings/drawing31.xml><?xml version="1.0" encoding="utf-8"?>
<xdr:wsDr xmlns:xdr="http://schemas.openxmlformats.org/drawingml/2006/spreadsheetDrawing" xmlns:a="http://schemas.openxmlformats.org/drawingml/2006/main">
  <xdr:twoCellAnchor>
    <xdr:from>
      <xdr:col>4</xdr:col>
      <xdr:colOff>733425</xdr:colOff>
      <xdr:row>7</xdr:row>
      <xdr:rowOff>57150</xdr:rowOff>
    </xdr:from>
    <xdr:to>
      <xdr:col>10</xdr:col>
      <xdr:colOff>733425</xdr:colOff>
      <xdr:row>23</xdr:row>
      <xdr:rowOff>38100</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285750</xdr:colOff>
      <xdr:row>2</xdr:row>
      <xdr:rowOff>76200</xdr:rowOff>
    </xdr:from>
    <xdr:to>
      <xdr:col>9</xdr:col>
      <xdr:colOff>477982</xdr:colOff>
      <xdr:row>5</xdr:row>
      <xdr:rowOff>9524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0" y="428625"/>
          <a:ext cx="2478232" cy="504824"/>
        </a:xfrm>
        <a:prstGeom prst="rect">
          <a:avLst/>
        </a:prstGeom>
        <a:ln w="3175">
          <a:solidFill>
            <a:schemeClr val="bg1"/>
          </a:solidFill>
        </a:ln>
      </xdr:spPr>
    </xdr:pic>
    <xdr:clientData/>
  </xdr:twoCellAnchor>
  <xdr:twoCellAnchor>
    <xdr:from>
      <xdr:col>5</xdr:col>
      <xdr:colOff>0</xdr:colOff>
      <xdr:row>28</xdr:row>
      <xdr:rowOff>0</xdr:rowOff>
    </xdr:from>
    <xdr:to>
      <xdr:col>11</xdr:col>
      <xdr:colOff>409575</xdr:colOff>
      <xdr:row>44</xdr:row>
      <xdr:rowOff>152400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304800</xdr:colOff>
      <xdr:row>5</xdr:row>
      <xdr:rowOff>0</xdr:rowOff>
    </xdr:from>
    <xdr:to>
      <xdr:col>11</xdr:col>
      <xdr:colOff>304800</xdr:colOff>
      <xdr:row>21</xdr:row>
      <xdr:rowOff>123825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552450</xdr:colOff>
      <xdr:row>0</xdr:row>
      <xdr:rowOff>28575</xdr:rowOff>
    </xdr:from>
    <xdr:to>
      <xdr:col>9</xdr:col>
      <xdr:colOff>744682</xdr:colOff>
      <xdr:row>2</xdr:row>
      <xdr:rowOff>180974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28575"/>
          <a:ext cx="2478232" cy="504824"/>
        </a:xfrm>
        <a:prstGeom prst="rect">
          <a:avLst/>
        </a:prstGeom>
        <a:ln w="3175">
          <a:solidFill>
            <a:schemeClr val="bg1"/>
          </a:solidFill>
        </a:ln>
      </xdr:spPr>
    </xdr:pic>
    <xdr:clientData/>
  </xdr:twoCellAnchor>
  <xdr:twoCellAnchor>
    <xdr:from>
      <xdr:col>5</xdr:col>
      <xdr:colOff>323850</xdr:colOff>
      <xdr:row>28</xdr:row>
      <xdr:rowOff>19050</xdr:rowOff>
    </xdr:from>
    <xdr:to>
      <xdr:col>11</xdr:col>
      <xdr:colOff>323850</xdr:colOff>
      <xdr:row>45</xdr:row>
      <xdr:rowOff>9525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361950</xdr:colOff>
      <xdr:row>0</xdr:row>
      <xdr:rowOff>0</xdr:rowOff>
    </xdr:from>
    <xdr:ext cx="2478232" cy="504824"/>
    <xdr:pic>
      <xdr:nvPicPr>
        <xdr:cNvPr id="2" name="Imagen 1">
          <a:extLst>
            <a:ext uri="{FF2B5EF4-FFF2-40B4-BE49-F238E27FC236}">
              <a16:creationId xmlns:a16="http://schemas.microsoft.com/office/drawing/2014/main" id="{FC03C1C4-2447-4C04-A4C6-7107750B7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7200" y="0"/>
          <a:ext cx="2478232" cy="504824"/>
        </a:xfrm>
        <a:prstGeom prst="rect">
          <a:avLst/>
        </a:prstGeom>
        <a:ln w="3175">
          <a:solidFill>
            <a:schemeClr val="bg1"/>
          </a:solidFill>
        </a:ln>
      </xdr:spPr>
    </xdr:pic>
    <xdr:clientData/>
  </xdr:oneCellAnchor>
  <xdr:twoCellAnchor editAs="absolute">
    <xdr:from>
      <xdr:col>0</xdr:col>
      <xdr:colOff>942975</xdr:colOff>
      <xdr:row>1</xdr:row>
      <xdr:rowOff>57151</xdr:rowOff>
    </xdr:from>
    <xdr:to>
      <xdr:col>7</xdr:col>
      <xdr:colOff>66675</xdr:colOff>
      <xdr:row>10</xdr:row>
      <xdr:rowOff>47625</xdr:rowOff>
    </xdr:to>
    <mc:AlternateContent xmlns:mc="http://schemas.openxmlformats.org/markup-compatibility/2006" xmlns:sle15="http://schemas.microsoft.com/office/drawing/2012/slicer">
      <mc:Choice Requires="sle15">
        <xdr:graphicFrame macro="">
          <xdr:nvGraphicFramePr>
            <xdr:cNvPr id="3" name="MUNICIPIO 2">
              <a:extLst>
                <a:ext uri="{FF2B5EF4-FFF2-40B4-BE49-F238E27FC236}">
                  <a16:creationId xmlns:a16="http://schemas.microsoft.com/office/drawing/2014/main" id="{B4DEB369-6DC4-4533-BEE1-39F3A9273DC8}"/>
                </a:ext>
              </a:extLst>
            </xdr:cNvPr>
            <xdr:cNvGraphicFramePr/>
          </xdr:nvGraphicFramePr>
          <xdr:xfrm>
            <a:off x="0" y="0"/>
            <a:ext cx="0" cy="0"/>
          </xdr:xfrm>
          <a:graphic>
            <a:graphicData uri="http://schemas.microsoft.com/office/drawing/2010/slicer">
              <sle:slicer xmlns:sle="http://schemas.microsoft.com/office/drawing/2010/slicer" name="MUNICIPIO 2"/>
            </a:graphicData>
          </a:graphic>
        </xdr:graphicFrame>
      </mc:Choice>
      <mc:Fallback xmlns="">
        <xdr:sp macro="" textlink="">
          <xdr:nvSpPr>
            <xdr:cNvPr id="0" name=""/>
            <xdr:cNvSpPr>
              <a:spLocks noTextEdit="1"/>
            </xdr:cNvSpPr>
          </xdr:nvSpPr>
          <xdr:spPr>
            <a:xfrm>
              <a:off x="942975" y="381001"/>
              <a:ext cx="6838950" cy="1485899"/>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xdr:row>
      <xdr:rowOff>0</xdr:rowOff>
    </xdr:from>
    <xdr:to>
      <xdr:col>11</xdr:col>
      <xdr:colOff>0</xdr:colOff>
      <xdr:row>23</xdr:row>
      <xdr:rowOff>95250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219075</xdr:colOff>
      <xdr:row>1</xdr:row>
      <xdr:rowOff>66675</xdr:rowOff>
    </xdr:from>
    <xdr:to>
      <xdr:col>9</xdr:col>
      <xdr:colOff>411307</xdr:colOff>
      <xdr:row>3</xdr:row>
      <xdr:rowOff>190499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1075" y="228600"/>
          <a:ext cx="2478232" cy="504824"/>
        </a:xfrm>
        <a:prstGeom prst="rect">
          <a:avLst/>
        </a:prstGeom>
        <a:ln w="3175">
          <a:solidFill>
            <a:schemeClr val="bg1"/>
          </a:solidFill>
        </a:ln>
      </xdr:spPr>
    </xdr:pic>
    <xdr:clientData/>
  </xdr:twoCellAnchor>
  <xdr:twoCellAnchor>
    <xdr:from>
      <xdr:col>4</xdr:col>
      <xdr:colOff>638175</xdr:colOff>
      <xdr:row>28</xdr:row>
      <xdr:rowOff>47625</xdr:rowOff>
    </xdr:from>
    <xdr:to>
      <xdr:col>10</xdr:col>
      <xdr:colOff>638175</xdr:colOff>
      <xdr:row>45</xdr:row>
      <xdr:rowOff>38100</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371475</xdr:colOff>
      <xdr:row>0</xdr:row>
      <xdr:rowOff>0</xdr:rowOff>
    </xdr:from>
    <xdr:ext cx="2478232" cy="504824"/>
    <xdr:pic>
      <xdr:nvPicPr>
        <xdr:cNvPr id="2" name="Imagen 1">
          <a:extLst>
            <a:ext uri="{FF2B5EF4-FFF2-40B4-BE49-F238E27FC236}">
              <a16:creationId xmlns:a16="http://schemas.microsoft.com/office/drawing/2014/main" id="{4D553722-387C-4B5C-B941-8424C8021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0"/>
          <a:ext cx="2478232" cy="504824"/>
        </a:xfrm>
        <a:prstGeom prst="rect">
          <a:avLst/>
        </a:prstGeom>
        <a:ln w="3175">
          <a:solidFill>
            <a:schemeClr val="bg1"/>
          </a:solidFill>
        </a:ln>
      </xdr:spPr>
    </xdr:pic>
    <xdr:clientData/>
  </xdr:oneCellAnchor>
  <xdr:twoCellAnchor editAs="absolute">
    <xdr:from>
      <xdr:col>0</xdr:col>
      <xdr:colOff>952500</xdr:colOff>
      <xdr:row>2</xdr:row>
      <xdr:rowOff>38100</xdr:rowOff>
    </xdr:from>
    <xdr:to>
      <xdr:col>7</xdr:col>
      <xdr:colOff>76201</xdr:colOff>
      <xdr:row>9</xdr:row>
      <xdr:rowOff>114300</xdr:rowOff>
    </xdr:to>
    <mc:AlternateContent xmlns:mc="http://schemas.openxmlformats.org/markup-compatibility/2006" xmlns:sle15="http://schemas.microsoft.com/office/drawing/2012/slicer">
      <mc:Choice Requires="sle15">
        <xdr:graphicFrame macro="">
          <xdr:nvGraphicFramePr>
            <xdr:cNvPr id="3" name="MUNICIPIO 3">
              <a:extLst>
                <a:ext uri="{FF2B5EF4-FFF2-40B4-BE49-F238E27FC236}">
                  <a16:creationId xmlns:a16="http://schemas.microsoft.com/office/drawing/2014/main" id="{B0400B33-2A53-4A7D-BBE4-8347FA8B3B91}"/>
                </a:ext>
              </a:extLst>
            </xdr:cNvPr>
            <xdr:cNvGraphicFramePr/>
          </xdr:nvGraphicFramePr>
          <xdr:xfrm>
            <a:off x="0" y="0"/>
            <a:ext cx="0" cy="0"/>
          </xdr:xfrm>
          <a:graphic>
            <a:graphicData uri="http://schemas.microsoft.com/office/drawing/2010/slicer">
              <sle:slicer xmlns:sle="http://schemas.microsoft.com/office/drawing/2010/slicer" name="MUNICIPIO 3"/>
            </a:graphicData>
          </a:graphic>
        </xdr:graphicFrame>
      </mc:Choice>
      <mc:Fallback xmlns="">
        <xdr:sp macro="" textlink="">
          <xdr:nvSpPr>
            <xdr:cNvPr id="0" name=""/>
            <xdr:cNvSpPr>
              <a:spLocks noTextEdit="1"/>
            </xdr:cNvSpPr>
          </xdr:nvSpPr>
          <xdr:spPr>
            <a:xfrm>
              <a:off x="952500" y="704850"/>
              <a:ext cx="6372226" cy="1476375"/>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5</xdr:row>
      <xdr:rowOff>57150</xdr:rowOff>
    </xdr:from>
    <xdr:to>
      <xdr:col>11</xdr:col>
      <xdr:colOff>19050</xdr:colOff>
      <xdr:row>21</xdr:row>
      <xdr:rowOff>180975</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1</xdr:row>
      <xdr:rowOff>9525</xdr:rowOff>
    </xdr:from>
    <xdr:to>
      <xdr:col>9</xdr:col>
      <xdr:colOff>506557</xdr:colOff>
      <xdr:row>3</xdr:row>
      <xdr:rowOff>133349</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86325" y="171450"/>
          <a:ext cx="2478232" cy="504824"/>
        </a:xfrm>
        <a:prstGeom prst="rect">
          <a:avLst/>
        </a:prstGeom>
        <a:ln w="3175">
          <a:solidFill>
            <a:schemeClr val="bg1"/>
          </a:solidFill>
        </a:ln>
      </xdr:spPr>
    </xdr:pic>
    <xdr:clientData/>
  </xdr:twoCellAnchor>
  <xdr:twoCellAnchor>
    <xdr:from>
      <xdr:col>4</xdr:col>
      <xdr:colOff>695325</xdr:colOff>
      <xdr:row>27</xdr:row>
      <xdr:rowOff>57150</xdr:rowOff>
    </xdr:from>
    <xdr:to>
      <xdr:col>10</xdr:col>
      <xdr:colOff>695325</xdr:colOff>
      <xdr:row>44</xdr:row>
      <xdr:rowOff>47625</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5</xdr:col>
      <xdr:colOff>228601</xdr:colOff>
      <xdr:row>0</xdr:row>
      <xdr:rowOff>0</xdr:rowOff>
    </xdr:from>
    <xdr:ext cx="2478232" cy="504824"/>
    <xdr:pic>
      <xdr:nvPicPr>
        <xdr:cNvPr id="2" name="Imagen 4">
          <a:extLst>
            <a:ext uri="{FF2B5EF4-FFF2-40B4-BE49-F238E27FC236}">
              <a16:creationId xmlns:a16="http://schemas.microsoft.com/office/drawing/2014/main" id="{342A36E7-078E-4ED0-955E-EC7D14C76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1" y="0"/>
          <a:ext cx="2478232" cy="504824"/>
        </a:xfrm>
        <a:prstGeom prst="rect">
          <a:avLst/>
        </a:prstGeom>
        <a:ln w="3175">
          <a:solidFill>
            <a:schemeClr val="bg1"/>
          </a:solidFill>
        </a:ln>
      </xdr:spPr>
    </xdr:pic>
    <xdr:clientData/>
  </xdr:oneCellAnchor>
  <xdr:twoCellAnchor editAs="absolute">
    <xdr:from>
      <xdr:col>0</xdr:col>
      <xdr:colOff>790575</xdr:colOff>
      <xdr:row>1</xdr:row>
      <xdr:rowOff>114301</xdr:rowOff>
    </xdr:from>
    <xdr:to>
      <xdr:col>5</xdr:col>
      <xdr:colOff>19050</xdr:colOff>
      <xdr:row>9</xdr:row>
      <xdr:rowOff>66675</xdr:rowOff>
    </xdr:to>
    <mc:AlternateContent xmlns:mc="http://schemas.openxmlformats.org/markup-compatibility/2006" xmlns:sle15="http://schemas.microsoft.com/office/drawing/2012/slicer">
      <mc:Choice Requires="sle15">
        <xdr:graphicFrame macro="">
          <xdr:nvGraphicFramePr>
            <xdr:cNvPr id="3" name="MUNICIPIO 5">
              <a:extLst>
                <a:ext uri="{FF2B5EF4-FFF2-40B4-BE49-F238E27FC236}">
                  <a16:creationId xmlns:a16="http://schemas.microsoft.com/office/drawing/2014/main" id="{DC284199-1B0D-4D7B-9B31-A16D6BFA8A5B}"/>
                </a:ext>
              </a:extLst>
            </xdr:cNvPr>
            <xdr:cNvGraphicFramePr/>
          </xdr:nvGraphicFramePr>
          <xdr:xfrm>
            <a:off x="0" y="0"/>
            <a:ext cx="0" cy="0"/>
          </xdr:xfrm>
          <a:graphic>
            <a:graphicData uri="http://schemas.microsoft.com/office/drawing/2010/slicer">
              <sle:slicer xmlns:sle="http://schemas.microsoft.com/office/drawing/2010/slicer" name="MUNICIPIO 5"/>
            </a:graphicData>
          </a:graphic>
        </xdr:graphicFrame>
      </mc:Choice>
      <mc:Fallback xmlns="">
        <xdr:sp macro="" textlink="">
          <xdr:nvSpPr>
            <xdr:cNvPr id="0" name=""/>
            <xdr:cNvSpPr>
              <a:spLocks noTextEdit="1"/>
            </xdr:cNvSpPr>
          </xdr:nvSpPr>
          <xdr:spPr>
            <a:xfrm>
              <a:off x="790575" y="447676"/>
              <a:ext cx="6315075" cy="1514474"/>
            </a:xfrm>
            <a:prstGeom prst="rect">
              <a:avLst/>
            </a:prstGeom>
            <a:solidFill>
              <a:prstClr val="white"/>
            </a:solidFill>
            <a:ln w="1">
              <a:solidFill>
                <a:prstClr val="green"/>
              </a:solidFill>
            </a:ln>
          </xdr:spPr>
          <xdr:txBody>
            <a:bodyPr vertOverflow="clip" horzOverflow="clip"/>
            <a:lstStyle/>
            <a:p>
              <a:r>
                <a:rPr lang="en-U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pleo%20y%20Desemple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stema%20De%20Salud%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RATIVO%20BOYAC&#193;-SOGAMO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amoso "/>
      <sheetName val="Aquitania "/>
      <sheetName val="Beteitiva"/>
      <sheetName val="Busbanza"/>
      <sheetName val="Corrales"/>
      <sheetName val="Cuitiva"/>
      <sheetName val="Firavitoba"/>
      <sheetName val="Gámeza"/>
      <sheetName val="Iza"/>
      <sheetName val="Lanbranzagrande"/>
      <sheetName val="Mongua"/>
      <sheetName val="Monguí"/>
      <sheetName val="Nobsa"/>
      <sheetName val="Pajarito"/>
      <sheetName val="Paya"/>
      <sheetName val="Pesca"/>
      <sheetName val="Pisba"/>
      <sheetName val="Tibasosa"/>
      <sheetName val="Topaga"/>
      <sheetName val="Tota"/>
      <sheetName val="Jurisdicción"/>
      <sheetName val="Empleo Y Desempleo"/>
      <sheetName val="Grafico EYD"/>
      <sheetName val="Grafico Pirám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B3" t="str">
            <v>PET</v>
          </cell>
        </row>
      </sheetData>
      <sheetData sheetId="23">
        <row r="2">
          <cell r="C2" t="str">
            <v xml:space="preserve">HOMBRES </v>
          </cell>
        </row>
        <row r="3">
          <cell r="B3" t="str">
            <v>0-4</v>
          </cell>
          <cell r="D3">
            <v>7919</v>
          </cell>
        </row>
        <row r="4">
          <cell r="B4" t="str">
            <v>5-9</v>
          </cell>
          <cell r="D4">
            <v>8202</v>
          </cell>
        </row>
        <row r="5">
          <cell r="B5" t="str">
            <v>10-14</v>
          </cell>
          <cell r="D5">
            <v>8750</v>
          </cell>
        </row>
        <row r="6">
          <cell r="B6" t="str">
            <v>15-19</v>
          </cell>
          <cell r="D6">
            <v>8575</v>
          </cell>
        </row>
        <row r="7">
          <cell r="B7" t="str">
            <v>20-24</v>
          </cell>
          <cell r="D7">
            <v>7767</v>
          </cell>
        </row>
        <row r="8">
          <cell r="B8" t="str">
            <v>25-29</v>
          </cell>
          <cell r="D8">
            <v>7085</v>
          </cell>
        </row>
        <row r="9">
          <cell r="B9" t="str">
            <v>30-34</v>
          </cell>
          <cell r="D9">
            <v>6115</v>
          </cell>
        </row>
        <row r="10">
          <cell r="B10" t="str">
            <v>35-39</v>
          </cell>
          <cell r="D10">
            <v>6401</v>
          </cell>
        </row>
        <row r="11">
          <cell r="B11" t="str">
            <v>40-44</v>
          </cell>
          <cell r="D11">
            <v>6554</v>
          </cell>
        </row>
        <row r="12">
          <cell r="B12" t="str">
            <v>45-49</v>
          </cell>
          <cell r="D12">
            <v>6816</v>
          </cell>
        </row>
        <row r="13">
          <cell r="B13" t="str">
            <v>50-54</v>
          </cell>
          <cell r="D13">
            <v>7436</v>
          </cell>
        </row>
        <row r="14">
          <cell r="B14" t="str">
            <v>55-59</v>
          </cell>
          <cell r="D14">
            <v>6741</v>
          </cell>
        </row>
        <row r="15">
          <cell r="B15" t="str">
            <v>60-64</v>
          </cell>
          <cell r="D15">
            <v>5817</v>
          </cell>
        </row>
        <row r="16">
          <cell r="B16" t="str">
            <v>65-69</v>
          </cell>
          <cell r="D16">
            <v>4692</v>
          </cell>
        </row>
        <row r="17">
          <cell r="B17" t="str">
            <v>70-74</v>
          </cell>
          <cell r="D17">
            <v>3551</v>
          </cell>
        </row>
        <row r="18">
          <cell r="B18" t="str">
            <v>75-79</v>
          </cell>
          <cell r="D18">
            <v>2558</v>
          </cell>
        </row>
        <row r="19">
          <cell r="B19" t="str">
            <v>80 Y MÁS</v>
          </cell>
          <cell r="D19">
            <v>3295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istema Salud Por Sex"/>
      <sheetName val="Gráfico ASPS"/>
      <sheetName val="Afiliados Sistema Salud Por Reg"/>
      <sheetName val="Grafico ASSPR"/>
    </sheetNames>
    <sheetDataSet>
      <sheetData sheetId="0"/>
      <sheetData sheetId="1">
        <row r="3">
          <cell r="B3" t="str">
            <v>Sogamoso</v>
          </cell>
          <cell r="C3">
            <v>2018</v>
          </cell>
        </row>
        <row r="4">
          <cell r="C4">
            <v>2019</v>
          </cell>
        </row>
        <row r="5">
          <cell r="C5">
            <v>2020</v>
          </cell>
        </row>
        <row r="6">
          <cell r="C6">
            <v>2021</v>
          </cell>
        </row>
      </sheetData>
      <sheetData sheetId="2"/>
      <sheetData sheetId="3">
        <row r="3">
          <cell r="B3" t="str">
            <v>Sogamoso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ones"/>
      <sheetName val="Potenciales Sufragantes"/>
    </sheetNames>
    <sheetDataSet>
      <sheetData sheetId="0">
        <row r="2">
          <cell r="A2" t="str">
            <v>Boyacá</v>
          </cell>
        </row>
      </sheetData>
      <sheetData sheetId="1">
        <row r="1">
          <cell r="A1" t="str">
            <v>Total Jurisdicción</v>
          </cell>
        </row>
        <row r="3">
          <cell r="A3">
            <v>2011</v>
          </cell>
          <cell r="B3">
            <v>153487</v>
          </cell>
        </row>
        <row r="4">
          <cell r="A4">
            <v>2012</v>
          </cell>
          <cell r="B4">
            <v>155940</v>
          </cell>
        </row>
        <row r="5">
          <cell r="A5">
            <v>2013</v>
          </cell>
          <cell r="B5">
            <v>107519</v>
          </cell>
        </row>
        <row r="6">
          <cell r="A6">
            <v>2014</v>
          </cell>
          <cell r="B6">
            <v>160325</v>
          </cell>
        </row>
        <row r="7">
          <cell r="A7">
            <v>2015</v>
          </cell>
          <cell r="B7">
            <v>167384</v>
          </cell>
        </row>
        <row r="8">
          <cell r="A8">
            <v>2016</v>
          </cell>
          <cell r="B8">
            <v>168451</v>
          </cell>
        </row>
        <row r="9">
          <cell r="A9">
            <v>2017</v>
          </cell>
          <cell r="B9">
            <v>171894</v>
          </cell>
        </row>
        <row r="10">
          <cell r="A10">
            <v>2018</v>
          </cell>
          <cell r="B10">
            <v>176377</v>
          </cell>
        </row>
        <row r="11">
          <cell r="A11">
            <v>2019</v>
          </cell>
          <cell r="B11">
            <v>175506</v>
          </cell>
        </row>
        <row r="12">
          <cell r="A12">
            <v>2020</v>
          </cell>
          <cell r="B12">
            <v>178072</v>
          </cell>
        </row>
        <row r="13">
          <cell r="A13">
            <v>2021</v>
          </cell>
          <cell r="B13">
            <v>181386</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MUNICIPIO5" sourceName="MUNICIPIO">
  <extLst>
    <x:ext xmlns:x15="http://schemas.microsoft.com/office/spreadsheetml/2010/11/main" uri="{2F2917AC-EB37-4324-AD4E-5DD8C200BD13}">
      <x15:tableSlicerCache tableId="1" column="1"/>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egmentaciónDeDatos_MUNICIPIO14" sourceName="MUNICIPIO">
  <extLst>
    <x:ext xmlns:x15="http://schemas.microsoft.com/office/spreadsheetml/2010/11/main" uri="{2F2917AC-EB37-4324-AD4E-5DD8C200BD13}">
      <x15:tableSlicerCache tableId="10" column="1"/>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egmentaciónDeDatos_MUNICIPIO15" sourceName="MUNICIPIO">
  <extLst>
    <x:ext xmlns:x15="http://schemas.microsoft.com/office/spreadsheetml/2010/11/main" uri="{2F2917AC-EB37-4324-AD4E-5DD8C200BD13}">
      <x15:tableSlicerCache tableId="11" column="1"/>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egmentaciónDeDatos_Municipio16" sourceName="Municipio">
  <extLst>
    <x:ext xmlns:x15="http://schemas.microsoft.com/office/spreadsheetml/2010/11/main" uri="{2F2917AC-EB37-4324-AD4E-5DD8C200BD13}">
      <x15:tableSlicerCache tableId="12" column="1"/>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egmentaciónDeDatos_Municipio17" sourceName="Municipio">
  <extLst>
    <x:ext xmlns:x15="http://schemas.microsoft.com/office/spreadsheetml/2010/11/main" uri="{2F2917AC-EB37-4324-AD4E-5DD8C200BD13}">
      <x15:tableSlicerCache tableId="13" column="1"/>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egmentaciónDeDatos_MUNICIPIO18" sourceName="MUNICIPIO">
  <extLst>
    <x:ext xmlns:x15="http://schemas.microsoft.com/office/spreadsheetml/2010/11/main" uri="{2F2917AC-EB37-4324-AD4E-5DD8C200BD13}">
      <x15:tableSlicerCache tableId="14"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MUNICIPIO6" sourceName="MUNICIPIO">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MUNICIPIO7" sourceName="MUNICIPIO">
  <extLst>
    <x:ext xmlns:x15="http://schemas.microsoft.com/office/spreadsheetml/2010/11/main" uri="{2F2917AC-EB37-4324-AD4E-5DD8C200BD13}">
      <x15:tableSlicerCache tableId="3"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MUNICIPIO8" sourceName="MUNICIPIO">
  <extLst>
    <x:ext xmlns:x15="http://schemas.microsoft.com/office/spreadsheetml/2010/11/main" uri="{2F2917AC-EB37-4324-AD4E-5DD8C200BD13}">
      <x15:tableSlicerCache tableId="4" column="1"/>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MUNICIPIO9" sourceName="MUNICIPIO">
  <extLst>
    <x:ext xmlns:x15="http://schemas.microsoft.com/office/spreadsheetml/2010/11/main" uri="{2F2917AC-EB37-4324-AD4E-5DD8C200BD13}">
      <x15:tableSlicerCache tableId="5"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egmentaciónDeDatos_MUNICIPIO10" sourceName="MUNICIPIO">
  <extLst>
    <x:ext xmlns:x15="http://schemas.microsoft.com/office/spreadsheetml/2010/11/main" uri="{2F2917AC-EB37-4324-AD4E-5DD8C200BD13}">
      <x15:tableSlicerCache tableId="6" column="1"/>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egmentaciónDeDatos_MUNICIPIO11" sourceName="MUNICIPIO">
  <extLst>
    <x:ext xmlns:x15="http://schemas.microsoft.com/office/spreadsheetml/2010/11/main" uri="{2F2917AC-EB37-4324-AD4E-5DD8C200BD13}">
      <x15:tableSlicerCache tableId="7" column="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egmentaciónDeDatos_MUNICIPIO12" sourceName="MUNICIPIO">
  <extLst>
    <x:ext xmlns:x15="http://schemas.microsoft.com/office/spreadsheetml/2010/11/main" uri="{2F2917AC-EB37-4324-AD4E-5DD8C200BD13}">
      <x15:tableSlicerCache tableId="8" column="1"/>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egmentaciónDeDatos_MUNICIPIO13" sourceName="MUNICIPIO">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UNICIPIO" cache="SegmentaciónDeDatos_MUNICIPIO5" caption="MUNICIPIO" columnCount="4" showCaption="0" style="Estilo de segmentación de datos 1" rowHeight="241300"/>
</slicers>
</file>

<file path=xl/slicers/slicer10.xml><?xml version="1.0" encoding="utf-8"?>
<slicers xmlns="http://schemas.microsoft.com/office/spreadsheetml/2009/9/main" xmlns:mc="http://schemas.openxmlformats.org/markup-compatibility/2006" xmlns:x="http://schemas.openxmlformats.org/spreadsheetml/2006/main" mc:Ignorable="x">
  <slicer name="MUNICIPIO 10" cache="SegmentaciónDeDatos_MUNICIPIO14" caption="MUNICIPIO" columnCount="4" showCaption="0" style="Estilo de segmentación de datos 1" rowHeight="241300"/>
</slicers>
</file>

<file path=xl/slicers/slicer11.xml><?xml version="1.0" encoding="utf-8"?>
<slicers xmlns="http://schemas.microsoft.com/office/spreadsheetml/2009/9/main" xmlns:mc="http://schemas.openxmlformats.org/markup-compatibility/2006" xmlns:x="http://schemas.openxmlformats.org/spreadsheetml/2006/main" mc:Ignorable="x">
  <slicer name="MUNICIPIO 11" cache="SegmentaciónDeDatos_MUNICIPIO15" caption="MUNICIPIO" columnCount="4" showCaption="0" style="Estilo de segmentación de datos 1" rowHeight="241300"/>
</slicers>
</file>

<file path=xl/slicers/slicer12.xml><?xml version="1.0" encoding="utf-8"?>
<slicers xmlns="http://schemas.microsoft.com/office/spreadsheetml/2009/9/main" xmlns:mc="http://schemas.openxmlformats.org/markup-compatibility/2006" xmlns:x="http://schemas.openxmlformats.org/spreadsheetml/2006/main" mc:Ignorable="x">
  <slicer name="Municipio 12" cache="SegmentaciónDeDatos_Municipio16" caption="Municipio" columnCount="4" showCaption="0" style="Estilo de segmentación de datos 1" rowHeight="241300"/>
</slicers>
</file>

<file path=xl/slicers/slicer13.xml><?xml version="1.0" encoding="utf-8"?>
<slicers xmlns="http://schemas.microsoft.com/office/spreadsheetml/2009/9/main" xmlns:mc="http://schemas.openxmlformats.org/markup-compatibility/2006" xmlns:x="http://schemas.openxmlformats.org/spreadsheetml/2006/main" mc:Ignorable="x">
  <slicer name="Municipio 13" cache="SegmentaciónDeDatos_Municipio17" caption="Municipio" columnCount="4" showCaption="0" style="Estilo de segmentación de datos 1" rowHeight="241300"/>
</slicers>
</file>

<file path=xl/slicers/slicer14.xml><?xml version="1.0" encoding="utf-8"?>
<slicers xmlns="http://schemas.microsoft.com/office/spreadsheetml/2009/9/main" xmlns:mc="http://schemas.openxmlformats.org/markup-compatibility/2006" xmlns:x="http://schemas.openxmlformats.org/spreadsheetml/2006/main" mc:Ignorable="x">
  <slicer name="MUNICIPIO 14" cache="SegmentaciónDeDatos_MUNICIPIO18" caption="MUNICIPIO" columnCount="4" showCaption="0" style="Estilo de segmentación de datos 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MUNICIPIO 1" cache="SegmentaciónDeDatos_MUNICIPIO6" caption="MUNICIPIO" columnCount="4" showCaption="0" style="Estilo de segmentación de datos 1"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MUNICIPIO 2" cache="SegmentaciónDeDatos_MUNICIPIO7" caption="MUNICIPIO" columnCount="4" showCaption="0" style="Estilo de segmentación de datos 1"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MUNICIPIO 3" cache="SegmentaciónDeDatos_MUNICIPIO8" caption="MUNICIPIO" columnCount="4" showCaption="0" style="Estilo de segmentación de datos 1"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MUNICIPIO 5" cache="SegmentaciónDeDatos_MUNICIPIO9" caption="MUNICIPIO" columnCount="4" showCaption="0" style="Estilo de segmentación de datos 1"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MUNICIPIO 6" cache="SegmentaciónDeDatos_MUNICIPIO10" caption="MUNICIPIO" columnCount="4" showCaption="0" style="Estilo de segmentación de datos 1" rowHeight="241300"/>
</slicers>
</file>

<file path=xl/slicers/slicer7.xml><?xml version="1.0" encoding="utf-8"?>
<slicers xmlns="http://schemas.microsoft.com/office/spreadsheetml/2009/9/main" xmlns:mc="http://schemas.openxmlformats.org/markup-compatibility/2006" xmlns:x="http://schemas.openxmlformats.org/spreadsheetml/2006/main" mc:Ignorable="x">
  <slicer name="MUNICIPIO 7" cache="SegmentaciónDeDatos_MUNICIPIO11" caption="MUNICIPIO" columnCount="4" showCaption="0" style="Estilo de segmentación de datos 1" rowHeight="241300"/>
</slicers>
</file>

<file path=xl/slicers/slicer8.xml><?xml version="1.0" encoding="utf-8"?>
<slicers xmlns="http://schemas.microsoft.com/office/spreadsheetml/2009/9/main" xmlns:mc="http://schemas.openxmlformats.org/markup-compatibility/2006" xmlns:x="http://schemas.openxmlformats.org/spreadsheetml/2006/main" mc:Ignorable="x">
  <slicer name="MUNICIPIO 8" cache="SegmentaciónDeDatos_MUNICIPIO12" caption="MUNICIPIO" columnCount="4" showCaption="0" style="Estilo de segmentación de datos 1" rowHeight="241300"/>
</slicers>
</file>

<file path=xl/slicers/slicer9.xml><?xml version="1.0" encoding="utf-8"?>
<slicers xmlns="http://schemas.microsoft.com/office/spreadsheetml/2009/9/main" xmlns:mc="http://schemas.openxmlformats.org/markup-compatibility/2006" xmlns:x="http://schemas.openxmlformats.org/spreadsheetml/2006/main" mc:Ignorable="x">
  <slicer name="MUNICIPIO 9" cache="SegmentaciónDeDatos_MUNICIPIO13" caption="MUNICIPIO" columnCount="4" showCaption="0" style="Estilo de segmentación de datos 1" rowHeight="241300"/>
</slicers>
</file>

<file path=xl/tables/table1.xml><?xml version="1.0" encoding="utf-8"?>
<table xmlns="http://schemas.openxmlformats.org/spreadsheetml/2006/main" id="1" name="Tabla1" displayName="Tabla1" ref="A12:GY234" totalsRowCount="1" headerRowDxfId="607" dataDxfId="605" headerRowBorderDxfId="606" tableBorderDxfId="604" totalsRowBorderDxfId="603">
  <autoFilter ref="A12:GY233">
    <filterColumn colId="1">
      <filters>
        <filter val="2021"/>
      </filters>
    </filterColumn>
  </autoFilter>
  <tableColumns count="207">
    <tableColumn id="1" name="MUNICIPIO" totalsRowLabel="Total" dataDxfId="602" totalsRowDxfId="601"/>
    <tableColumn id="2" name="AÑO" dataDxfId="600" totalsRowDxfId="599"/>
    <tableColumn id="3" name="TOTAL HOMBRES" dataDxfId="598" totalsRowDxfId="597">
      <calculatedColumnFormula>SUM(Tabla1[[#This Row],[Hombres_0]:[Hombres_100 y más]])</calculatedColumnFormula>
    </tableColumn>
    <tableColumn id="4" name="TOTAL MUJERES" dataDxfId="596" totalsRowDxfId="595">
      <calculatedColumnFormula>SUM(Tabla1[[#This Row],[Mujeres_0]:[Mujeres_100 y más]])</calculatedColumnFormula>
    </tableColumn>
    <tableColumn id="5" name="TOTAL" totalsRowFunction="sum" dataDxfId="594" totalsRowDxfId="593">
      <calculatedColumnFormula>Tabla1[[#This Row],[TOTAL HOMBRES]]+Tabla1[[#This Row],[TOTAL MUJERES]]</calculatedColumnFormula>
    </tableColumn>
    <tableColumn id="6" name="Hombres_0" totalsRowFunction="sum" dataDxfId="592" totalsRowDxfId="591"/>
    <tableColumn id="7" name="Hombres_1" totalsRowFunction="sum" dataDxfId="590" totalsRowDxfId="589"/>
    <tableColumn id="8" name="Hombres_2" totalsRowFunction="sum" dataDxfId="588" totalsRowDxfId="587"/>
    <tableColumn id="9" name="Hombres_3" totalsRowFunction="sum" dataDxfId="586" totalsRowDxfId="585"/>
    <tableColumn id="10" name="Hombres_4" totalsRowFunction="sum" dataDxfId="584" totalsRowDxfId="583"/>
    <tableColumn id="11" name="Hombres_5" totalsRowFunction="sum" dataDxfId="582" totalsRowDxfId="581"/>
    <tableColumn id="12" name="Hombres_6" totalsRowFunction="sum" dataDxfId="580" totalsRowDxfId="579"/>
    <tableColumn id="13" name="Hombres_7" totalsRowFunction="sum" dataDxfId="578" totalsRowDxfId="577"/>
    <tableColumn id="14" name="Hombres_8" totalsRowFunction="sum" dataDxfId="576" totalsRowDxfId="575"/>
    <tableColumn id="15" name="Hombres_9" totalsRowFunction="sum" dataDxfId="574" totalsRowDxfId="573"/>
    <tableColumn id="16" name="Hombres_10" totalsRowFunction="sum" dataDxfId="572" totalsRowDxfId="571"/>
    <tableColumn id="17" name="Hombres_11" totalsRowFunction="sum" dataDxfId="570" totalsRowDxfId="569"/>
    <tableColumn id="18" name="Hombres_12" totalsRowFunction="sum" dataDxfId="568" totalsRowDxfId="567"/>
    <tableColumn id="19" name="Hombres_13" totalsRowFunction="sum" dataDxfId="566" totalsRowDxfId="565"/>
    <tableColumn id="20" name="Hombres_14" totalsRowFunction="sum" dataDxfId="564" totalsRowDxfId="563"/>
    <tableColumn id="21" name="Hombres_15" totalsRowFunction="sum" dataDxfId="562" totalsRowDxfId="561"/>
    <tableColumn id="22" name="Hombres_16" totalsRowFunction="sum" dataDxfId="560" totalsRowDxfId="559"/>
    <tableColumn id="23" name="Hombres_17" totalsRowFunction="sum" dataDxfId="558" totalsRowDxfId="557"/>
    <tableColumn id="24" name="Hombres_18" totalsRowFunction="sum" dataDxfId="556" totalsRowDxfId="555"/>
    <tableColumn id="25" name="Hombres_19" totalsRowFunction="sum" dataDxfId="554" totalsRowDxfId="553"/>
    <tableColumn id="26" name="Hombres_20" totalsRowFunction="sum" dataDxfId="552" totalsRowDxfId="551"/>
    <tableColumn id="27" name="Hombres_21" totalsRowFunction="sum" dataDxfId="550" totalsRowDxfId="549"/>
    <tableColumn id="28" name="Hombres_22" totalsRowFunction="sum" dataDxfId="548" totalsRowDxfId="547"/>
    <tableColumn id="29" name="Hombres_23" totalsRowFunction="sum" dataDxfId="546" totalsRowDxfId="545"/>
    <tableColumn id="30" name="Hombres_24" totalsRowFunction="sum" dataDxfId="544" totalsRowDxfId="543"/>
    <tableColumn id="31" name="Hombres_25" totalsRowFunction="sum" dataDxfId="542" totalsRowDxfId="541"/>
    <tableColumn id="32" name="Hombres_26" totalsRowFunction="sum" dataDxfId="540" totalsRowDxfId="539"/>
    <tableColumn id="33" name="Hombres_27" totalsRowFunction="sum" dataDxfId="538" totalsRowDxfId="537"/>
    <tableColumn id="34" name="Hombres_28" totalsRowFunction="sum" dataDxfId="536" totalsRowDxfId="535"/>
    <tableColumn id="35" name="Hombres_29" totalsRowFunction="sum" dataDxfId="534" totalsRowDxfId="533"/>
    <tableColumn id="36" name="Hombres_30" totalsRowFunction="sum" dataDxfId="532" totalsRowDxfId="531"/>
    <tableColumn id="37" name="Hombres_31" totalsRowFunction="sum" dataDxfId="530" totalsRowDxfId="529"/>
    <tableColumn id="38" name="Hombres_32" totalsRowFunction="sum" dataDxfId="528" totalsRowDxfId="527"/>
    <tableColumn id="39" name="Hombres_33" totalsRowFunction="sum" dataDxfId="526" totalsRowDxfId="525"/>
    <tableColumn id="40" name="Hombres_34" totalsRowFunction="sum" dataDxfId="524" totalsRowDxfId="523"/>
    <tableColumn id="41" name="Hombres_35" totalsRowFunction="sum" dataDxfId="522" totalsRowDxfId="521"/>
    <tableColumn id="42" name="Hombres_36" totalsRowFunction="sum" dataDxfId="520" totalsRowDxfId="519"/>
    <tableColumn id="43" name="Hombres_37" totalsRowFunction="sum" dataDxfId="518" totalsRowDxfId="517"/>
    <tableColumn id="44" name="Hombres_38" totalsRowFunction="sum" dataDxfId="516" totalsRowDxfId="515"/>
    <tableColumn id="45" name="Hombres_39" totalsRowFunction="sum" dataDxfId="514" totalsRowDxfId="513"/>
    <tableColumn id="46" name="Hombres_40" totalsRowFunction="sum" dataDxfId="512" totalsRowDxfId="511"/>
    <tableColumn id="47" name="Hombres_41" totalsRowFunction="sum" dataDxfId="510" totalsRowDxfId="509"/>
    <tableColumn id="48" name="Hombres_42" totalsRowFunction="sum" dataDxfId="508" totalsRowDxfId="507"/>
    <tableColumn id="49" name="Hombres_43" totalsRowFunction="sum" dataDxfId="506" totalsRowDxfId="505"/>
    <tableColumn id="50" name="Hombres_44" totalsRowFunction="sum" dataDxfId="504" totalsRowDxfId="503"/>
    <tableColumn id="51" name="Hombres_45" totalsRowFunction="sum" dataDxfId="502" totalsRowDxfId="501"/>
    <tableColumn id="52" name="Hombres_46" totalsRowFunction="sum" dataDxfId="500" totalsRowDxfId="499"/>
    <tableColumn id="53" name="Hombres_47" totalsRowFunction="sum" dataDxfId="498" totalsRowDxfId="497"/>
    <tableColumn id="54" name="Hombres_48" totalsRowFunction="sum" dataDxfId="496" totalsRowDxfId="495"/>
    <tableColumn id="55" name="Hombres_49" totalsRowFunction="sum" dataDxfId="494" totalsRowDxfId="493"/>
    <tableColumn id="56" name="Hombres_50" totalsRowFunction="sum" dataDxfId="492" totalsRowDxfId="491"/>
    <tableColumn id="57" name="Hombres_51" totalsRowFunction="sum" dataDxfId="490" totalsRowDxfId="489"/>
    <tableColumn id="58" name="Hombres_52" totalsRowFunction="sum" dataDxfId="488" totalsRowDxfId="487"/>
    <tableColumn id="59" name="Hombres_53" totalsRowFunction="sum" dataDxfId="486" totalsRowDxfId="485"/>
    <tableColumn id="60" name="Hombres_54" totalsRowFunction="sum" dataDxfId="484" totalsRowDxfId="483"/>
    <tableColumn id="61" name="Hombres_55" totalsRowFunction="sum" dataDxfId="482" totalsRowDxfId="481"/>
    <tableColumn id="62" name="Hombres_56" totalsRowFunction="sum" dataDxfId="480" totalsRowDxfId="479"/>
    <tableColumn id="63" name="Hombres_57" totalsRowFunction="sum" dataDxfId="478" totalsRowDxfId="477"/>
    <tableColumn id="64" name="Hombres_58" totalsRowFunction="sum" dataDxfId="476" totalsRowDxfId="475"/>
    <tableColumn id="65" name="Hombres_59" totalsRowFunction="sum" dataDxfId="474" totalsRowDxfId="473"/>
    <tableColumn id="66" name="Hombres_60" totalsRowFunction="sum" dataDxfId="472" totalsRowDxfId="471"/>
    <tableColumn id="67" name="Hombres_61" totalsRowFunction="sum" dataDxfId="470" totalsRowDxfId="469"/>
    <tableColumn id="68" name="Hombres_62" totalsRowFunction="sum" dataDxfId="468" totalsRowDxfId="467"/>
    <tableColumn id="69" name="Hombres_63" totalsRowFunction="sum" dataDxfId="466" totalsRowDxfId="465"/>
    <tableColumn id="70" name="Hombres_64" totalsRowFunction="sum" dataDxfId="464" totalsRowDxfId="463"/>
    <tableColumn id="71" name="Hombres_65" totalsRowFunction="sum" dataDxfId="462" totalsRowDxfId="461"/>
    <tableColumn id="72" name="Hombres_66" totalsRowFunction="sum" dataDxfId="460" totalsRowDxfId="459"/>
    <tableColumn id="73" name="Hombres_67" totalsRowFunction="sum" dataDxfId="458" totalsRowDxfId="457"/>
    <tableColumn id="74" name="Hombres_68" totalsRowFunction="sum" dataDxfId="456" totalsRowDxfId="455"/>
    <tableColumn id="75" name="Hombres_69" totalsRowFunction="sum" dataDxfId="454" totalsRowDxfId="453"/>
    <tableColumn id="76" name="Hombres_70" totalsRowFunction="sum" dataDxfId="452" totalsRowDxfId="451"/>
    <tableColumn id="77" name="Hombres_71" totalsRowFunction="sum" dataDxfId="450" totalsRowDxfId="449"/>
    <tableColumn id="78" name="Hombres_72" totalsRowFunction="sum" dataDxfId="448" totalsRowDxfId="447"/>
    <tableColumn id="79" name="Hombres_73" totalsRowFunction="sum" dataDxfId="446" totalsRowDxfId="445"/>
    <tableColumn id="80" name="Hombres_74" totalsRowFunction="sum" dataDxfId="444" totalsRowDxfId="443"/>
    <tableColumn id="81" name="Hombres_75" totalsRowFunction="sum" dataDxfId="442" totalsRowDxfId="441"/>
    <tableColumn id="82" name="Hombres_76" totalsRowFunction="sum" dataDxfId="440" totalsRowDxfId="439"/>
    <tableColumn id="83" name="Hombres_77" totalsRowFunction="sum" dataDxfId="438" totalsRowDxfId="437"/>
    <tableColumn id="84" name="Hombres_78" totalsRowFunction="sum" dataDxfId="436" totalsRowDxfId="435"/>
    <tableColumn id="85" name="Hombres_79" totalsRowFunction="sum" dataDxfId="434" totalsRowDxfId="433"/>
    <tableColumn id="86" name="Hombres_80" totalsRowFunction="sum" dataDxfId="432" totalsRowDxfId="431"/>
    <tableColumn id="87" name="Hombres_81" totalsRowFunction="sum" dataDxfId="430" totalsRowDxfId="429"/>
    <tableColumn id="88" name="Hombres_82" totalsRowFunction="sum" dataDxfId="428" totalsRowDxfId="427"/>
    <tableColumn id="89" name="Hombres_83" totalsRowFunction="sum" dataDxfId="426" totalsRowDxfId="425"/>
    <tableColumn id="90" name="Hombres_84" totalsRowFunction="sum" dataDxfId="424" totalsRowDxfId="423"/>
    <tableColumn id="91" name="Hombres_85" totalsRowFunction="sum" dataDxfId="422" totalsRowDxfId="421"/>
    <tableColumn id="92" name="Hombres_86" totalsRowFunction="sum" dataDxfId="420" totalsRowDxfId="419"/>
    <tableColumn id="93" name="Hombres_87" totalsRowFunction="sum" dataDxfId="418" totalsRowDxfId="417"/>
    <tableColumn id="94" name="Hombres_88" totalsRowFunction="sum" dataDxfId="416" totalsRowDxfId="415"/>
    <tableColumn id="95" name="Hombres_89" totalsRowFunction="sum" dataDxfId="414" totalsRowDxfId="413"/>
    <tableColumn id="96" name="Hombres_90" totalsRowFunction="sum" dataDxfId="412" totalsRowDxfId="411"/>
    <tableColumn id="97" name="Hombres_91" totalsRowFunction="sum" dataDxfId="410" totalsRowDxfId="409"/>
    <tableColumn id="98" name="Hombres_92" totalsRowFunction="sum" dataDxfId="408" totalsRowDxfId="407"/>
    <tableColumn id="99" name="Hombres_93" totalsRowFunction="sum" dataDxfId="406" totalsRowDxfId="405"/>
    <tableColumn id="100" name="Hombres_94" totalsRowFunction="sum" dataDxfId="404" totalsRowDxfId="403"/>
    <tableColumn id="101" name="Hombres_95" totalsRowFunction="sum" dataDxfId="402" totalsRowDxfId="401"/>
    <tableColumn id="102" name="Hombres_96" totalsRowFunction="sum" dataDxfId="400" totalsRowDxfId="399"/>
    <tableColumn id="103" name="Hombres_97" totalsRowFunction="sum" dataDxfId="398" totalsRowDxfId="397"/>
    <tableColumn id="104" name="Hombres_98" totalsRowFunction="sum" dataDxfId="396" totalsRowDxfId="395"/>
    <tableColumn id="105" name="Hombres_99" totalsRowFunction="sum" dataDxfId="394" totalsRowDxfId="393"/>
    <tableColumn id="106" name="Hombres_100 y más" totalsRowFunction="sum" dataDxfId="392" totalsRowDxfId="391"/>
    <tableColumn id="107" name="Mujeres_0" totalsRowFunction="sum" dataDxfId="390" totalsRowDxfId="389"/>
    <tableColumn id="108" name="Mujeres_1" totalsRowFunction="sum" dataDxfId="388" totalsRowDxfId="387"/>
    <tableColumn id="109" name="Mujeres_2" totalsRowFunction="sum" dataDxfId="386" totalsRowDxfId="385"/>
    <tableColumn id="110" name="Mujeres_3" totalsRowFunction="sum" dataDxfId="384" totalsRowDxfId="383"/>
    <tableColumn id="111" name="Mujeres_4" totalsRowFunction="sum" dataDxfId="382" totalsRowDxfId="381"/>
    <tableColumn id="112" name="Mujeres_5" totalsRowFunction="sum" dataDxfId="380" totalsRowDxfId="379"/>
    <tableColumn id="113" name="Mujeres_6" totalsRowFunction="sum" dataDxfId="378" totalsRowDxfId="377"/>
    <tableColumn id="114" name="Mujeres_7" totalsRowFunction="sum" dataDxfId="376" totalsRowDxfId="375"/>
    <tableColumn id="115" name="Mujeres_8" totalsRowFunction="sum" dataDxfId="374" totalsRowDxfId="373"/>
    <tableColumn id="116" name="Mujeres_9" totalsRowFunction="sum" dataDxfId="372" totalsRowDxfId="371"/>
    <tableColumn id="117" name="Mujeres_10" totalsRowFunction="sum" dataDxfId="370" totalsRowDxfId="369"/>
    <tableColumn id="118" name="Mujeres_11" totalsRowFunction="sum" dataDxfId="368" totalsRowDxfId="367"/>
    <tableColumn id="119" name="Mujeres_12" totalsRowFunction="sum" dataDxfId="366" totalsRowDxfId="365"/>
    <tableColumn id="120" name="Mujeres_13" totalsRowFunction="sum" dataDxfId="364" totalsRowDxfId="363"/>
    <tableColumn id="121" name="Mujeres_14" totalsRowFunction="sum" dataDxfId="362" totalsRowDxfId="361"/>
    <tableColumn id="122" name="Mujeres_15" totalsRowFunction="sum" dataDxfId="360" totalsRowDxfId="359"/>
    <tableColumn id="123" name="Mujeres_16" totalsRowFunction="sum" dataDxfId="358" totalsRowDxfId="357"/>
    <tableColumn id="124" name="Mujeres_17" totalsRowFunction="sum" dataDxfId="356" totalsRowDxfId="355"/>
    <tableColumn id="125" name="Mujeres_18" totalsRowFunction="sum" dataDxfId="354" totalsRowDxfId="353"/>
    <tableColumn id="126" name="Mujeres_19" totalsRowFunction="sum" dataDxfId="352" totalsRowDxfId="351"/>
    <tableColumn id="127" name="Mujeres_20" totalsRowFunction="sum" dataDxfId="350" totalsRowDxfId="349"/>
    <tableColumn id="128" name="Mujeres_21" totalsRowFunction="sum" dataDxfId="348" totalsRowDxfId="347"/>
    <tableColumn id="129" name="Mujeres_22" totalsRowFunction="sum" dataDxfId="346" totalsRowDxfId="345"/>
    <tableColumn id="130" name="Mujeres_23" totalsRowFunction="sum" dataDxfId="344" totalsRowDxfId="343"/>
    <tableColumn id="131" name="Mujeres_24" totalsRowFunction="sum" dataDxfId="342" totalsRowDxfId="341"/>
    <tableColumn id="132" name="Mujeres_25" totalsRowFunction="sum" dataDxfId="340" totalsRowDxfId="339"/>
    <tableColumn id="133" name="Mujeres_26" totalsRowFunction="sum" dataDxfId="338" totalsRowDxfId="337"/>
    <tableColumn id="134" name="Mujeres_27" totalsRowFunction="sum" dataDxfId="336" totalsRowDxfId="335"/>
    <tableColumn id="135" name="Mujeres_28" totalsRowFunction="sum" dataDxfId="334" totalsRowDxfId="333"/>
    <tableColumn id="136" name="Mujeres_29" totalsRowFunction="sum" dataDxfId="332" totalsRowDxfId="331"/>
    <tableColumn id="137" name="Mujeres_30" totalsRowFunction="sum" dataDxfId="330" totalsRowDxfId="329"/>
    <tableColumn id="138" name="Mujeres_31" totalsRowFunction="sum" dataDxfId="328" totalsRowDxfId="327"/>
    <tableColumn id="139" name="Mujeres_32" totalsRowFunction="sum" dataDxfId="326" totalsRowDxfId="325"/>
    <tableColumn id="140" name="Mujeres_33" totalsRowFunction="sum" dataDxfId="324" totalsRowDxfId="323"/>
    <tableColumn id="141" name="Mujeres_34" totalsRowFunction="sum" dataDxfId="322" totalsRowDxfId="321"/>
    <tableColumn id="142" name="Mujeres_35" totalsRowFunction="sum" dataDxfId="320" totalsRowDxfId="319"/>
    <tableColumn id="143" name="Mujeres_36" totalsRowFunction="sum" dataDxfId="318" totalsRowDxfId="317"/>
    <tableColumn id="144" name="Mujeres_37" totalsRowFunction="sum" dataDxfId="316" totalsRowDxfId="315"/>
    <tableColumn id="145" name="Mujeres_38" totalsRowFunction="sum" dataDxfId="314" totalsRowDxfId="313"/>
    <tableColumn id="146" name="Mujeres_39" totalsRowFunction="sum" dataDxfId="312" totalsRowDxfId="311"/>
    <tableColumn id="147" name="Mujeres_40" totalsRowFunction="sum" dataDxfId="310" totalsRowDxfId="309"/>
    <tableColumn id="148" name="Mujeres_41" totalsRowFunction="sum" dataDxfId="308" totalsRowDxfId="307"/>
    <tableColumn id="149" name="Mujeres_42" totalsRowFunction="sum" dataDxfId="306" totalsRowDxfId="305"/>
    <tableColumn id="150" name="Mujeres_43" totalsRowFunction="sum" dataDxfId="304" totalsRowDxfId="303"/>
    <tableColumn id="151" name="Mujeres_44" totalsRowFunction="sum" dataDxfId="302" totalsRowDxfId="301"/>
    <tableColumn id="152" name="Mujeres_45" totalsRowFunction="sum" dataDxfId="300" totalsRowDxfId="299"/>
    <tableColumn id="153" name="Mujeres_46" totalsRowFunction="sum" dataDxfId="298" totalsRowDxfId="297"/>
    <tableColumn id="154" name="Mujeres_47" totalsRowFunction="sum" dataDxfId="296" totalsRowDxfId="295"/>
    <tableColumn id="155" name="Mujeres_48" totalsRowFunction="sum" dataDxfId="294" totalsRowDxfId="293"/>
    <tableColumn id="156" name="Mujeres_49" totalsRowFunction="sum" dataDxfId="292" totalsRowDxfId="291"/>
    <tableColumn id="157" name="Mujeres_50" totalsRowFunction="sum" dataDxfId="290" totalsRowDxfId="289"/>
    <tableColumn id="158" name="Mujeres_51" totalsRowFunction="sum" dataDxfId="288" totalsRowDxfId="287"/>
    <tableColumn id="159" name="Mujeres_52" totalsRowFunction="sum" dataDxfId="286" totalsRowDxfId="285"/>
    <tableColumn id="160" name="Mujeres_53" totalsRowFunction="sum" dataDxfId="284" totalsRowDxfId="283"/>
    <tableColumn id="161" name="Mujeres_54" totalsRowFunction="sum" dataDxfId="282" totalsRowDxfId="281"/>
    <tableColumn id="162" name="Mujeres_55" totalsRowFunction="sum" dataDxfId="280" totalsRowDxfId="279"/>
    <tableColumn id="163" name="Mujeres_56" totalsRowFunction="sum" dataDxfId="278" totalsRowDxfId="277"/>
    <tableColumn id="164" name="Mujeres_57" totalsRowFunction="sum" dataDxfId="276" totalsRowDxfId="275"/>
    <tableColumn id="165" name="Mujeres_58" totalsRowFunction="sum" dataDxfId="274" totalsRowDxfId="273"/>
    <tableColumn id="166" name="Mujeres_59" totalsRowFunction="sum" dataDxfId="272" totalsRowDxfId="271"/>
    <tableColumn id="167" name="Mujeres_60" totalsRowFunction="sum" dataDxfId="270" totalsRowDxfId="269"/>
    <tableColumn id="168" name="Mujeres_61" totalsRowFunction="sum" dataDxfId="268" totalsRowDxfId="267"/>
    <tableColumn id="169" name="Mujeres_62" totalsRowFunction="sum" dataDxfId="266" totalsRowDxfId="265"/>
    <tableColumn id="170" name="Mujeres_63" totalsRowFunction="sum" dataDxfId="264" totalsRowDxfId="263"/>
    <tableColumn id="171" name="Mujeres_64" totalsRowFunction="sum" dataDxfId="262" totalsRowDxfId="261"/>
    <tableColumn id="172" name="Mujeres_65" totalsRowFunction="sum" dataDxfId="260" totalsRowDxfId="259"/>
    <tableColumn id="173" name="Mujeres_66" totalsRowFunction="sum" dataDxfId="258" totalsRowDxfId="257"/>
    <tableColumn id="174" name="Mujeres_67" totalsRowFunction="sum" dataDxfId="256" totalsRowDxfId="255"/>
    <tableColumn id="175" name="Mujeres_68" totalsRowFunction="sum" dataDxfId="254" totalsRowDxfId="253"/>
    <tableColumn id="176" name="Mujeres_69" totalsRowFunction="sum" dataDxfId="252" totalsRowDxfId="251"/>
    <tableColumn id="177" name="Mujeres_70" totalsRowFunction="sum" dataDxfId="250" totalsRowDxfId="249"/>
    <tableColumn id="178" name="Mujeres_71" totalsRowFunction="sum" dataDxfId="248" totalsRowDxfId="247"/>
    <tableColumn id="179" name="Mujeres_72" totalsRowFunction="sum" dataDxfId="246" totalsRowDxfId="245"/>
    <tableColumn id="180" name="Mujeres_73" totalsRowFunction="sum" dataDxfId="244" totalsRowDxfId="243"/>
    <tableColumn id="181" name="Mujeres_74" totalsRowFunction="sum" dataDxfId="242" totalsRowDxfId="241"/>
    <tableColumn id="182" name="Mujeres_75" totalsRowFunction="sum" dataDxfId="240" totalsRowDxfId="239"/>
    <tableColumn id="183" name="Mujeres_76" totalsRowFunction="sum" dataDxfId="238" totalsRowDxfId="237"/>
    <tableColumn id="184" name="Mujeres_77" totalsRowFunction="sum" dataDxfId="236" totalsRowDxfId="235"/>
    <tableColumn id="185" name="Mujeres_78" totalsRowFunction="sum" dataDxfId="234" totalsRowDxfId="233"/>
    <tableColumn id="186" name="Mujeres_79" totalsRowFunction="sum" dataDxfId="232" totalsRowDxfId="231"/>
    <tableColumn id="187" name="Mujeres_80" totalsRowFunction="sum" dataDxfId="230" totalsRowDxfId="229"/>
    <tableColumn id="188" name="Mujeres_81" totalsRowFunction="sum" dataDxfId="228" totalsRowDxfId="227"/>
    <tableColumn id="189" name="Mujeres_82" totalsRowFunction="sum" dataDxfId="226" totalsRowDxfId="225"/>
    <tableColumn id="190" name="Mujeres_83" totalsRowFunction="sum" dataDxfId="224" totalsRowDxfId="223"/>
    <tableColumn id="191" name="Mujeres_84" totalsRowFunction="sum" dataDxfId="222" totalsRowDxfId="221"/>
    <tableColumn id="192" name="Mujeres_85" totalsRowFunction="sum" dataDxfId="220" totalsRowDxfId="219"/>
    <tableColumn id="193" name="Mujeres_86" totalsRowFunction="sum" dataDxfId="218" totalsRowDxfId="217"/>
    <tableColumn id="194" name="Mujeres_87" totalsRowFunction="sum" dataDxfId="216" totalsRowDxfId="215"/>
    <tableColumn id="195" name="Mujeres_88" totalsRowFunction="sum" dataDxfId="214" totalsRowDxfId="213"/>
    <tableColumn id="196" name="Mujeres_89" totalsRowFunction="sum" dataDxfId="212" totalsRowDxfId="211"/>
    <tableColumn id="197" name="Mujeres_90" totalsRowFunction="sum" dataDxfId="210" totalsRowDxfId="209"/>
    <tableColumn id="198" name="Mujeres_91" totalsRowFunction="sum" dataDxfId="208" totalsRowDxfId="207"/>
    <tableColumn id="199" name="Mujeres_92" totalsRowFunction="sum" dataDxfId="206" totalsRowDxfId="205"/>
    <tableColumn id="200" name="Mujeres_93" totalsRowFunction="sum" dataDxfId="204" totalsRowDxfId="203"/>
    <tableColumn id="201" name="Mujeres_94" totalsRowFunction="sum" dataDxfId="202" totalsRowDxfId="201"/>
    <tableColumn id="202" name="Mujeres_95" totalsRowFunction="sum" dataDxfId="200" totalsRowDxfId="199"/>
    <tableColumn id="203" name="Mujeres_96" totalsRowFunction="sum" dataDxfId="198" totalsRowDxfId="197"/>
    <tableColumn id="204" name="Mujeres_97" totalsRowFunction="sum" dataDxfId="196" totalsRowDxfId="195"/>
    <tableColumn id="205" name="Mujeres_98" totalsRowFunction="sum" dataDxfId="194" totalsRowDxfId="193"/>
    <tableColumn id="206" name="Mujeres_99" totalsRowFunction="sum" dataDxfId="192" totalsRowDxfId="191"/>
    <tableColumn id="207" name="Mujeres_100 y más" totalsRowFunction="sum" dataDxfId="190" totalsRowDxfId="189"/>
  </tableColumns>
  <tableStyleInfo name="Estilo de tabla 1" showFirstColumn="0" showLastColumn="0" showRowStripes="1" showColumnStripes="0"/>
</table>
</file>

<file path=xl/tables/table10.xml><?xml version="1.0" encoding="utf-8"?>
<table xmlns="http://schemas.openxmlformats.org/spreadsheetml/2006/main" id="10" name="Tabla311" displayName="Tabla311" ref="A13:L234" totalsRowCount="1" headerRowDxfId="81" dataDxfId="79" headerRowBorderDxfId="80" tableBorderDxfId="78">
  <autoFilter ref="A13:L233"/>
  <tableColumns count="12">
    <tableColumn id="1" name="MUNICIPIO" totalsRowLabel="Total" dataDxfId="77" totalsRowDxfId="76" dataCellStyle="Normal 3"/>
    <tableColumn id="2" name="AÑO" dataDxfId="75" totalsRowDxfId="74" dataCellStyle="Normal 3"/>
    <tableColumn id="3" name="TOTAL GENERAL EST" totalsRowFunction="sum" dataDxfId="73" totalsRowDxfId="72" dataCellStyle="Normal 3">
      <calculatedColumnFormula>F14+H14+J14+L14</calculatedColumnFormula>
    </tableColumn>
    <tableColumn id="4" name="TOTAL GENERAL INST CENTRALES" totalsRowFunction="sum" dataDxfId="71" totalsRowDxfId="70" dataCellStyle="Normal 3"/>
    <tableColumn id="5" name="N° INSTITUCIONES(SEDES)" dataDxfId="69" totalsRowDxfId="68" dataCellStyle="Normal 3"/>
    <tableColumn id="6" name="TOTAL ESTUDIANTES " dataDxfId="67" totalsRowDxfId="66" dataCellStyle="Normal 3"/>
    <tableColumn id="7" name="N° INSTITUCIONES(SEDES)2" dataDxfId="65" totalsRowDxfId="64" dataCellStyle="Normal 3"/>
    <tableColumn id="8" name="TOTAL ESTUDIANTES 3" dataDxfId="63" totalsRowDxfId="62" dataCellStyle="Normal 3"/>
    <tableColumn id="9" name="N° INSTITUCIONES(SEDES)4" dataDxfId="61" totalsRowDxfId="60" dataCellStyle="Normal 3"/>
    <tableColumn id="10" name="TOTAL ESTUDIANTES 5" dataDxfId="59" totalsRowDxfId="58" dataCellStyle="Normal 3"/>
    <tableColumn id="11" name="N° INSTITUCIONES " dataDxfId="57" totalsRowDxfId="56" dataCellStyle="Normal 3"/>
    <tableColumn id="12" name="TOTAL ESTUDIANTES 6" totalsRowFunction="sum" dataDxfId="55" totalsRowDxfId="54" dataCellStyle="Normal 3"/>
  </tableColumns>
  <tableStyleInfo name="TableStyleMedium17" showFirstColumn="0" showLastColumn="0" showRowStripes="1" showColumnStripes="0"/>
</table>
</file>

<file path=xl/tables/table11.xml><?xml version="1.0" encoding="utf-8"?>
<table xmlns="http://schemas.openxmlformats.org/spreadsheetml/2006/main" id="11" name="Tabla112" displayName="Tabla112" ref="B12:D233" totalsRowCount="1" headerRowDxfId="53" dataDxfId="52" tableBorderDxfId="51">
  <autoFilter ref="B12:D232"/>
  <tableColumns count="3">
    <tableColumn id="1" name="MUNICIPIO" totalsRowLabel="Total" dataDxfId="50" totalsRowDxfId="49" dataCellStyle="Normal 2"/>
    <tableColumn id="2" name="AÑO" dataDxfId="48" totalsRowDxfId="47" dataCellStyle="Normal 2"/>
    <tableColumn id="3" name="TOTAL ESTUDIANTES " totalsRowFunction="sum" dataDxfId="46" totalsRowDxfId="45" dataCellStyle="Normal 2"/>
  </tableColumns>
  <tableStyleInfo name="TableStyleMedium17" showFirstColumn="0" showLastColumn="0" showRowStripes="1" showColumnStripes="0"/>
</table>
</file>

<file path=xl/tables/table12.xml><?xml version="1.0" encoding="utf-8"?>
<table xmlns="http://schemas.openxmlformats.org/spreadsheetml/2006/main" id="12" name="Tabla113" displayName="Tabla113" ref="B12:F233" totalsRowCount="1" headerRowDxfId="44" headerRowBorderDxfId="43" tableBorderDxfId="42" totalsRowBorderDxfId="41">
  <autoFilter ref="B12:F232">
    <filterColumn colId="1">
      <filters>
        <filter val="2018"/>
      </filters>
    </filterColumn>
  </autoFilter>
  <tableColumns count="5">
    <tableColumn id="1" name="Municipio" totalsRowLabel="Total" dataDxfId="40" totalsRowDxfId="39" dataCellStyle="Normal 3"/>
    <tableColumn id="2" name="Año " dataDxfId="38" totalsRowDxfId="37" dataCellStyle="Normal 3"/>
    <tableColumn id="3" name="Hombres " dataDxfId="36" totalsRowDxfId="35" dataCellStyle="Normal 3"/>
    <tableColumn id="4" name="Mujeres" dataDxfId="34" totalsRowDxfId="33" dataCellStyle="Normal 3"/>
    <tableColumn id="5" name="Total" totalsRowFunction="sum" dataDxfId="32" totalsRowDxfId="31" dataCellStyle="Normal 3">
      <calculatedColumnFormula>Tabla113[[#This Row],[Hombres ]]+Tabla113[[#This Row],[Mujeres]]</calculatedColumnFormula>
    </tableColumn>
  </tableColumns>
  <tableStyleInfo name="TableStyleMedium17" showFirstColumn="0" showLastColumn="0" showRowStripes="1" showColumnStripes="0"/>
</table>
</file>

<file path=xl/tables/table13.xml><?xml version="1.0" encoding="utf-8"?>
<table xmlns="http://schemas.openxmlformats.org/spreadsheetml/2006/main" id="13" name="Tabla214" displayName="Tabla214" ref="B12:F233" totalsRowCount="1" headerRowDxfId="30" headerRowBorderDxfId="29" tableBorderDxfId="28" totalsRowBorderDxfId="27">
  <autoFilter ref="B12:F232"/>
  <tableColumns count="5">
    <tableColumn id="1" name="Municipio" totalsRowLabel="Total" dataDxfId="26" totalsRowDxfId="25" dataCellStyle="Normal 2"/>
    <tableColumn id="2" name="Año" dataDxfId="24" totalsRowDxfId="23" dataCellStyle="Normal 2"/>
    <tableColumn id="3" name="Regimen Contributivo" totalsRowFunction="sum" dataDxfId="22" totalsRowDxfId="21" dataCellStyle="Normal 2"/>
    <tableColumn id="4" name="Regimen Subsidiado" totalsRowFunction="sum" dataDxfId="20" totalsRowDxfId="19" dataCellStyle="Normal 2"/>
    <tableColumn id="5" name="Total" totalsRowFunction="sum" dataDxfId="18" totalsRowDxfId="17" dataCellStyle="Normal 2">
      <calculatedColumnFormula>Tabla214[[#This Row],[Regimen Contributivo]]+Tabla214[[#This Row],[Regimen Subsidiado]]</calculatedColumnFormula>
    </tableColumn>
  </tableColumns>
  <tableStyleInfo name="TableStyleMedium17" showFirstColumn="0" showLastColumn="0" showRowStripes="1" showColumnStripes="0"/>
</table>
</file>

<file path=xl/tables/table14.xml><?xml version="1.0" encoding="utf-8"?>
<table xmlns="http://schemas.openxmlformats.org/spreadsheetml/2006/main" id="14" name="Tabla217" displayName="Tabla217" ref="B12:G233" totalsRowCount="1" headerRowDxfId="16" dataDxfId="14" headerRowBorderDxfId="15" tableBorderDxfId="13" totalsRowBorderDxfId="12">
  <autoFilter ref="B12:G232"/>
  <tableColumns count="6">
    <tableColumn id="1" name="MUNICIPIO" totalsRowLabel="Total" dataDxfId="11" totalsRowDxfId="10" dataCellStyle="Normal 2"/>
    <tableColumn id="2" name="AÑO" dataDxfId="9" totalsRowDxfId="8" dataCellStyle="Normal 2"/>
    <tableColumn id="3" name="Mujeres" dataDxfId="7" totalsRowDxfId="6" dataCellStyle="Normal 2"/>
    <tableColumn id="4" name="Hombres" dataDxfId="5" totalsRowDxfId="4" dataCellStyle="Normal 2"/>
    <tableColumn id="5" name="Total " totalsRowFunction="sum" dataDxfId="3" totalsRowDxfId="2" dataCellStyle="Normal 2">
      <calculatedColumnFormula>Tabla217[[#This Row],[Mujeres]]+Tabla217[[#This Row],[Hombres]]</calculatedColumnFormula>
    </tableColumn>
    <tableColumn id="6" name="Mesas" totalsRowFunction="sum" dataDxfId="1" totalsRowDxfId="0" dataCellStyle="Normal 2"/>
  </tableColumns>
  <tableStyleInfo name="TableStyleMedium17" showFirstColumn="0" showLastColumn="0" showRowStripes="1" showColumnStripes="0"/>
</table>
</file>

<file path=xl/tables/table2.xml><?xml version="1.0" encoding="utf-8"?>
<table xmlns="http://schemas.openxmlformats.org/spreadsheetml/2006/main" id="2" name="Tabla2" displayName="Tabla2" ref="B12:G233" totalsRowShown="0" headerRowDxfId="187" dataDxfId="185" headerRowBorderDxfId="186" tableBorderDxfId="184" totalsRowBorderDxfId="183">
  <autoFilter ref="B12:G233">
    <filterColumn colId="0">
      <filters>
        <filter val="Aquitania"/>
        <filter val="Nobsa"/>
        <filter val="Sogamoso"/>
        <filter val="Tibasosa"/>
      </filters>
    </filterColumn>
    <filterColumn colId="1">
      <filters>
        <filter val="2018"/>
        <filter val="2019"/>
        <filter val="2020"/>
        <filter val="2021"/>
      </filters>
    </filterColumn>
  </autoFilter>
  <sortState ref="B153:G230">
    <sortCondition ref="B12:B233"/>
  </sortState>
  <tableColumns count="6">
    <tableColumn id="1" name="MUNICIPIO" dataDxfId="182"/>
    <tableColumn id="2" name="AÑO" dataDxfId="181"/>
    <tableColumn id="3" name="HOMBRES" dataDxfId="180"/>
    <tableColumn id="4" name="MUJERES" dataDxfId="179"/>
    <tableColumn id="5" name="INDETERMINADO" dataDxfId="178"/>
    <tableColumn id="6" name="TOTAL" dataDxfId="177">
      <calculatedColumnFormula>Tabla2[[#This Row],[HOMBRES]]+Tabla2[[#This Row],[MUJERES]]+Tabla2[[#This Row],[INDETERMINADO]]</calculatedColumnFormula>
    </tableColumn>
  </tableColumns>
  <tableStyleInfo name="TableStyleMedium17" showFirstColumn="0" showLastColumn="0" showRowStripes="1" showColumnStripes="0"/>
</table>
</file>

<file path=xl/tables/table3.xml><?xml version="1.0" encoding="utf-8"?>
<table xmlns="http://schemas.openxmlformats.org/spreadsheetml/2006/main" id="3" name="Tabla3" displayName="Tabla3" ref="B12:G233" headerRowDxfId="176" dataDxfId="174" headerRowBorderDxfId="175" tableBorderDxfId="173" totalsRowBorderDxfId="172">
  <autoFilter ref="B12:G233">
    <filterColumn colId="0">
      <filters>
        <filter val="Aquitania"/>
        <filter val="Nobsa"/>
        <filter val="Sogamoso"/>
        <filter val="Tibasosa"/>
      </filters>
    </filterColumn>
    <filterColumn colId="1">
      <filters>
        <filter val="2018"/>
        <filter val="2019"/>
        <filter val="2020"/>
        <filter val="2021"/>
      </filters>
    </filterColumn>
  </autoFilter>
  <tableColumns count="6">
    <tableColumn id="1" name="MUNICIPIO" totalsRowLabel="Total" dataDxfId="171" totalsRowDxfId="170"/>
    <tableColumn id="2" name="AÑO" dataDxfId="169" totalsRowDxfId="168"/>
    <tableColumn id="3" name="TOTAL " totalsRowFunction="sum" dataDxfId="167" totalsRowDxfId="166">
      <calculatedColumnFormula>Tabla3[[#This Row],[HOMBRE ]]+Tabla3[[#This Row],[MUJER]]+Tabla3[[#This Row],[INDETERMINADOS ]]</calculatedColumnFormula>
    </tableColumn>
    <tableColumn id="4" name="HOMBRE " totalsRowFunction="average" dataDxfId="165" totalsRowDxfId="164"/>
    <tableColumn id="5" name="MUJER" dataDxfId="163" totalsRowDxfId="162"/>
    <tableColumn id="6" name="INDETERMINADOS " totalsRowFunction="sum" dataDxfId="161" totalsRowDxfId="160"/>
  </tableColumns>
  <tableStyleInfo name="TableStyleMedium17" showFirstColumn="0" showLastColumn="0" showRowStripes="1" showColumnStripes="0"/>
</table>
</file>

<file path=xl/tables/table4.xml><?xml version="1.0" encoding="utf-8"?>
<table xmlns="http://schemas.openxmlformats.org/spreadsheetml/2006/main" id="4" name="Tabla4" displayName="Tabla4" ref="B12:G233" totalsRowCount="1" headerRowDxfId="159" dataDxfId="157" headerRowBorderDxfId="158" tableBorderDxfId="156" totalsRowBorderDxfId="155">
  <autoFilter ref="B12:G232">
    <filterColumn colId="0">
      <filters>
        <filter val="Aquitania"/>
        <filter val="Nobsa"/>
        <filter val="Sogamoso"/>
        <filter val="Tibasosa"/>
      </filters>
    </filterColumn>
    <filterColumn colId="1">
      <filters>
        <filter val="2018"/>
        <filter val="2019"/>
        <filter val="2020"/>
        <filter val="2021"/>
      </filters>
    </filterColumn>
  </autoFilter>
  <sortState ref="B153:G230">
    <sortCondition ref="B12:B232"/>
  </sortState>
  <tableColumns count="6">
    <tableColumn id="1" name="MUNICIPIO" totalsRowLabel="Total" dataDxfId="154" totalsRowDxfId="153" dataCellStyle="Normal 2"/>
    <tableColumn id="2" name="AÑO" totalsRowLabel="2021" dataDxfId="152" totalsRowDxfId="151" dataCellStyle="Normal 2"/>
    <tableColumn id="3" name="TOTAL" totalsRowFunction="sum" dataDxfId="150" totalsRowDxfId="149" dataCellStyle="Normal 2">
      <calculatedColumnFormula>SUM(Tabla4[[#This Row],[HOMBRES]:[INDETERMINADO]])</calculatedColumnFormula>
    </tableColumn>
    <tableColumn id="4" name="HOMBRES" dataDxfId="148" totalsRowDxfId="147" dataCellStyle="Normal 2"/>
    <tableColumn id="5" name="MUJERES" dataDxfId="146" totalsRowDxfId="145" dataCellStyle="Normal 2"/>
    <tableColumn id="6" name="INDETERMINADO" totalsRowFunction="sum" dataDxfId="144" totalsRowDxfId="143" dataCellStyle="Normal 2"/>
  </tableColumns>
  <tableStyleInfo name="TableStyleMedium17" showFirstColumn="0" showLastColumn="0" showRowStripes="1" showColumnStripes="0"/>
</table>
</file>

<file path=xl/tables/table5.xml><?xml version="1.0" encoding="utf-8"?>
<table xmlns="http://schemas.openxmlformats.org/spreadsheetml/2006/main" id="5" name="Tabla16" displayName="Tabla16" ref="B11:E232" totalsRowCount="1" headerRowDxfId="142" headerRowBorderDxfId="141" tableBorderDxfId="140" totalsRowBorderDxfId="139">
  <autoFilter ref="B11:E231"/>
  <tableColumns count="4">
    <tableColumn id="1" name="MUNICIPIO" totalsRowLabel="Total" dataDxfId="138" totalsRowDxfId="137" dataCellStyle="Normal 2"/>
    <tableColumn id="2" name="AÑO" dataDxfId="136" totalsRowDxfId="135" dataCellStyle="Normal 2"/>
    <tableColumn id="3" name="Presupuesto Inicial " dataDxfId="134" totalsRowDxfId="133" dataCellStyle="Normal 2"/>
    <tableColumn id="4" name="Presupuesto Definitivo" totalsRowFunction="sum" dataDxfId="132" totalsRowDxfId="131" dataCellStyle="Normal 2"/>
  </tableColumns>
  <tableStyleInfo name="TableStyleMedium17" showFirstColumn="0" showLastColumn="0" showRowStripes="1" showColumnStripes="0"/>
</table>
</file>

<file path=xl/tables/table6.xml><?xml version="1.0" encoding="utf-8"?>
<table xmlns="http://schemas.openxmlformats.org/spreadsheetml/2006/main" id="6" name="Tabla5" displayName="Tabla5" ref="B12:E233" totalsRowCount="1" headerRowDxfId="130" headerRowBorderDxfId="129" tableBorderDxfId="128" totalsRowBorderDxfId="127">
  <autoFilter ref="B12:E232"/>
  <tableColumns count="4">
    <tableColumn id="1" name="MUNICIPIO" totalsRowLabel="Total" dataDxfId="126" totalsRowDxfId="125" dataCellStyle="Normal 2"/>
    <tableColumn id="2" name="AÑO" dataDxfId="124" totalsRowDxfId="123" dataCellStyle="Normal 2"/>
    <tableColumn id="3" name="Presupuesto Inicial (miles) " dataDxfId="122" totalsRowDxfId="121" dataCellStyle="Normal 2"/>
    <tableColumn id="4" name="Presupuesto Definitivo (miles)" totalsRowFunction="sum" dataDxfId="120" totalsRowDxfId="119" dataCellStyle="Normal 2"/>
  </tableColumns>
  <tableStyleInfo name="TableStyleLight15" showFirstColumn="0" showLastColumn="0" showRowStripes="1" showColumnStripes="0"/>
</table>
</file>

<file path=xl/tables/table7.xml><?xml version="1.0" encoding="utf-8"?>
<table xmlns="http://schemas.openxmlformats.org/spreadsheetml/2006/main" id="7" name="Tabla6" displayName="Tabla6" ref="B12:E233" totalsRowCount="1" headerRowDxfId="118" headerRowBorderDxfId="117" tableBorderDxfId="116" totalsRowBorderDxfId="115">
  <autoFilter ref="B12:E232"/>
  <tableColumns count="4">
    <tableColumn id="1" name="MUNICIPIO" totalsRowLabel="Total" dataDxfId="114" totalsRowDxfId="113" dataCellStyle="Normal 2"/>
    <tableColumn id="2" name="AÑO" dataDxfId="112" totalsRowDxfId="111" dataCellStyle="Normal 2"/>
    <tableColumn id="3" name="Presupuesto Inicial (miles)" dataDxfId="110" totalsRowDxfId="109" dataCellStyle="Normal 2"/>
    <tableColumn id="4" name="Presupuesto Definitivo (miles)" totalsRowFunction="sum" dataDxfId="108" totalsRowDxfId="107" dataCellStyle="Normal 2"/>
  </tableColumns>
  <tableStyleInfo name="TableStyleLight1" showFirstColumn="0" showLastColumn="0" showRowStripes="1" showColumnStripes="0"/>
</table>
</file>

<file path=xl/tables/table8.xml><?xml version="1.0" encoding="utf-8"?>
<table xmlns="http://schemas.openxmlformats.org/spreadsheetml/2006/main" id="8" name="Tabla7" displayName="Tabla7" ref="B12:E233" totalsRowCount="1" headerRowDxfId="106" headerRowBorderDxfId="105" tableBorderDxfId="104" totalsRowBorderDxfId="103">
  <autoFilter ref="B12:E232"/>
  <tableColumns count="4">
    <tableColumn id="1" name="MUNICIPIO" totalsRowLabel="Total" dataDxfId="102" totalsRowDxfId="101" dataCellStyle="Normal 2 2"/>
    <tableColumn id="2" name="AÑO" dataDxfId="100" totalsRowDxfId="99" dataCellStyle="Normal 2 2"/>
    <tableColumn id="3" name="Presupuesto Inicial " dataDxfId="98" totalsRowDxfId="97" dataCellStyle="Normal 2 2"/>
    <tableColumn id="4" name="Presupuesto Definitivo" totalsRowFunction="sum" dataDxfId="96" totalsRowDxfId="95" dataCellStyle="Normal 2 2"/>
  </tableColumns>
  <tableStyleInfo name="TableStyleMedium17" showFirstColumn="0" showLastColumn="0" showRowStripes="1" showColumnStripes="0"/>
</table>
</file>

<file path=xl/tables/table9.xml><?xml version="1.0" encoding="utf-8"?>
<table xmlns="http://schemas.openxmlformats.org/spreadsheetml/2006/main" id="9" name="Tabla8" displayName="Tabla8" ref="B12:E233" totalsRowCount="1" headerRowDxfId="94" headerRowBorderDxfId="93" tableBorderDxfId="92" totalsRowBorderDxfId="91">
  <autoFilter ref="B12:E232"/>
  <tableColumns count="4">
    <tableColumn id="1" name="MUNICIPIO" totalsRowLabel="Total" dataDxfId="90" totalsRowDxfId="89"/>
    <tableColumn id="2" name="AÑO" dataDxfId="88" totalsRowDxfId="87"/>
    <tableColumn id="3" name="Recaudo Efectivo (miles)" totalsRowFunction="sum" dataDxfId="86" totalsRowDxfId="85"/>
    <tableColumn id="4" name="Presupuesto Definitivo (miles)" totalsRowFunction="sum" dataDxfId="84" totalsRowDxfId="83"/>
  </tableColumns>
  <tableStyleInfo name="TableStyleMedium17"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table" Target="../tables/table6.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table" Target="../tables/table7.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table" Target="../tables/table8.x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table" Target="../tables/table9.x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1.xml"/><Relationship Id="rId1" Type="http://schemas.openxmlformats.org/officeDocument/2006/relationships/printerSettings" Target="../printerSettings/printerSettings7.bin"/><Relationship Id="rId4" Type="http://schemas.microsoft.com/office/2007/relationships/slicer" Target="../slicers/slicer1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4.xml"/><Relationship Id="rId1" Type="http://schemas.openxmlformats.org/officeDocument/2006/relationships/printerSettings" Target="../printerSettings/printerSettings9.bin"/><Relationship Id="rId4" Type="http://schemas.microsoft.com/office/2007/relationships/slicer" Target="../slicers/slicer1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table" Target="../tables/table12.xml"/><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30.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table" Target="../tables/table13.xml"/><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0.xml"/><Relationship Id="rId1" Type="http://schemas.openxmlformats.org/officeDocument/2006/relationships/printerSettings" Target="../printerSettings/printerSettings10.bin"/><Relationship Id="rId4" Type="http://schemas.microsoft.com/office/2007/relationships/slicer" Target="../slicers/slicer1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3.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table" Target="../tables/table4.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microsoft.com/office/2007/relationships/slicer" Target="../slicers/slicer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ummaryBelow="0" summaryRight="0"/>
  </sheetPr>
  <dimension ref="A1:GY234"/>
  <sheetViews>
    <sheetView topLeftCell="A200" workbookViewId="0">
      <selection activeCell="H200" sqref="H200"/>
    </sheetView>
  </sheetViews>
  <sheetFormatPr baseColWidth="10" defaultColWidth="14.42578125" defaultRowHeight="15.75" customHeight="1" x14ac:dyDescent="0.2"/>
  <cols>
    <col min="1" max="1" width="16.140625" style="18" customWidth="1"/>
    <col min="2" max="2" width="14.42578125" style="18"/>
    <col min="3" max="3" width="21.28515625" style="18" customWidth="1"/>
    <col min="4" max="4" width="21" style="18" customWidth="1"/>
    <col min="5" max="5" width="16.28515625" style="18" customWidth="1"/>
    <col min="6" max="6" width="16" style="18" customWidth="1"/>
    <col min="7" max="105" width="14.42578125" style="18"/>
    <col min="106" max="106" width="20.5703125" style="18" customWidth="1"/>
    <col min="107" max="206" width="14.42578125" style="18"/>
    <col min="207" max="207" width="20" style="18" customWidth="1"/>
    <col min="208" max="16384" width="14.42578125" style="18"/>
  </cols>
  <sheetData>
    <row r="1" spans="1:207" ht="29.25" customHeight="1" x14ac:dyDescent="0.2">
      <c r="A1" s="343" t="s">
        <v>237</v>
      </c>
      <c r="B1" s="344"/>
      <c r="C1" s="344"/>
      <c r="D1" s="344"/>
      <c r="E1" s="344"/>
      <c r="F1" s="344"/>
      <c r="G1" s="344"/>
      <c r="H1" s="344"/>
      <c r="I1" s="345"/>
      <c r="J1" s="17"/>
    </row>
    <row r="2" spans="1:207" ht="12.75" x14ac:dyDescent="0.2"/>
    <row r="3" spans="1:207" ht="12.75" x14ac:dyDescent="0.2"/>
    <row r="4" spans="1:207" ht="12.75" x14ac:dyDescent="0.2"/>
    <row r="5" spans="1:207" ht="12.75" x14ac:dyDescent="0.2"/>
    <row r="6" spans="1:207" ht="12.75" x14ac:dyDescent="0.2"/>
    <row r="7" spans="1:207" ht="12.75" x14ac:dyDescent="0.2"/>
    <row r="8" spans="1:207" ht="12.75" x14ac:dyDescent="0.2"/>
    <row r="9" spans="1:207" ht="12.75" x14ac:dyDescent="0.2"/>
    <row r="10" spans="1:207" ht="12.75" x14ac:dyDescent="0.2"/>
    <row r="11" spans="1:207" ht="12.75" x14ac:dyDescent="0.2"/>
    <row r="12" spans="1:207" s="17" customFormat="1" ht="15" x14ac:dyDescent="0.25">
      <c r="A12" s="19" t="s">
        <v>0</v>
      </c>
      <c r="B12" s="20" t="s">
        <v>1</v>
      </c>
      <c r="C12" s="20" t="s">
        <v>2</v>
      </c>
      <c r="D12" s="20" t="s">
        <v>3</v>
      </c>
      <c r="E12" s="20" t="s">
        <v>4</v>
      </c>
      <c r="F12" s="21" t="s">
        <v>5</v>
      </c>
      <c r="G12" s="21" t="s">
        <v>6</v>
      </c>
      <c r="H12" s="21" t="s">
        <v>7</v>
      </c>
      <c r="I12" s="21" t="s">
        <v>8</v>
      </c>
      <c r="J12" s="21" t="s">
        <v>9</v>
      </c>
      <c r="K12" s="21" t="s">
        <v>10</v>
      </c>
      <c r="L12" s="21" t="s">
        <v>11</v>
      </c>
      <c r="M12" s="21" t="s">
        <v>12</v>
      </c>
      <c r="N12" s="21" t="s">
        <v>13</v>
      </c>
      <c r="O12" s="21" t="s">
        <v>14</v>
      </c>
      <c r="P12" s="21" t="s">
        <v>15</v>
      </c>
      <c r="Q12" s="21" t="s">
        <v>16</v>
      </c>
      <c r="R12" s="21" t="s">
        <v>17</v>
      </c>
      <c r="S12" s="21" t="s">
        <v>18</v>
      </c>
      <c r="T12" s="21" t="s">
        <v>19</v>
      </c>
      <c r="U12" s="21" t="s">
        <v>20</v>
      </c>
      <c r="V12" s="21" t="s">
        <v>21</v>
      </c>
      <c r="W12" s="21" t="s">
        <v>22</v>
      </c>
      <c r="X12" s="21" t="s">
        <v>23</v>
      </c>
      <c r="Y12" s="21" t="s">
        <v>24</v>
      </c>
      <c r="Z12" s="21" t="s">
        <v>25</v>
      </c>
      <c r="AA12" s="21" t="s">
        <v>26</v>
      </c>
      <c r="AB12" s="21" t="s">
        <v>27</v>
      </c>
      <c r="AC12" s="21" t="s">
        <v>28</v>
      </c>
      <c r="AD12" s="21" t="s">
        <v>29</v>
      </c>
      <c r="AE12" s="21" t="s">
        <v>30</v>
      </c>
      <c r="AF12" s="21" t="s">
        <v>31</v>
      </c>
      <c r="AG12" s="21" t="s">
        <v>32</v>
      </c>
      <c r="AH12" s="21" t="s">
        <v>33</v>
      </c>
      <c r="AI12" s="21" t="s">
        <v>34</v>
      </c>
      <c r="AJ12" s="21" t="s">
        <v>35</v>
      </c>
      <c r="AK12" s="21" t="s">
        <v>36</v>
      </c>
      <c r="AL12" s="21" t="s">
        <v>37</v>
      </c>
      <c r="AM12" s="21" t="s">
        <v>38</v>
      </c>
      <c r="AN12" s="21" t="s">
        <v>39</v>
      </c>
      <c r="AO12" s="21" t="s">
        <v>40</v>
      </c>
      <c r="AP12" s="21" t="s">
        <v>41</v>
      </c>
      <c r="AQ12" s="21" t="s">
        <v>42</v>
      </c>
      <c r="AR12" s="21" t="s">
        <v>43</v>
      </c>
      <c r="AS12" s="21" t="s">
        <v>44</v>
      </c>
      <c r="AT12" s="21" t="s">
        <v>45</v>
      </c>
      <c r="AU12" s="21" t="s">
        <v>46</v>
      </c>
      <c r="AV12" s="21" t="s">
        <v>47</v>
      </c>
      <c r="AW12" s="21" t="s">
        <v>48</v>
      </c>
      <c r="AX12" s="21" t="s">
        <v>49</v>
      </c>
      <c r="AY12" s="21" t="s">
        <v>50</v>
      </c>
      <c r="AZ12" s="21" t="s">
        <v>51</v>
      </c>
      <c r="BA12" s="21" t="s">
        <v>52</v>
      </c>
      <c r="BB12" s="21" t="s">
        <v>53</v>
      </c>
      <c r="BC12" s="21" t="s">
        <v>54</v>
      </c>
      <c r="BD12" s="21" t="s">
        <v>55</v>
      </c>
      <c r="BE12" s="21" t="s">
        <v>56</v>
      </c>
      <c r="BF12" s="21" t="s">
        <v>57</v>
      </c>
      <c r="BG12" s="21" t="s">
        <v>58</v>
      </c>
      <c r="BH12" s="21" t="s">
        <v>59</v>
      </c>
      <c r="BI12" s="21" t="s">
        <v>60</v>
      </c>
      <c r="BJ12" s="21" t="s">
        <v>61</v>
      </c>
      <c r="BK12" s="21" t="s">
        <v>62</v>
      </c>
      <c r="BL12" s="21" t="s">
        <v>63</v>
      </c>
      <c r="BM12" s="21" t="s">
        <v>64</v>
      </c>
      <c r="BN12" s="21" t="s">
        <v>65</v>
      </c>
      <c r="BO12" s="21" t="s">
        <v>66</v>
      </c>
      <c r="BP12" s="21" t="s">
        <v>67</v>
      </c>
      <c r="BQ12" s="21" t="s">
        <v>68</v>
      </c>
      <c r="BR12" s="21" t="s">
        <v>69</v>
      </c>
      <c r="BS12" s="21" t="s">
        <v>70</v>
      </c>
      <c r="BT12" s="21" t="s">
        <v>71</v>
      </c>
      <c r="BU12" s="21" t="s">
        <v>72</v>
      </c>
      <c r="BV12" s="21" t="s">
        <v>73</v>
      </c>
      <c r="BW12" s="21" t="s">
        <v>74</v>
      </c>
      <c r="BX12" s="21" t="s">
        <v>75</v>
      </c>
      <c r="BY12" s="21" t="s">
        <v>76</v>
      </c>
      <c r="BZ12" s="21" t="s">
        <v>77</v>
      </c>
      <c r="CA12" s="21" t="s">
        <v>78</v>
      </c>
      <c r="CB12" s="21" t="s">
        <v>79</v>
      </c>
      <c r="CC12" s="21" t="s">
        <v>80</v>
      </c>
      <c r="CD12" s="21" t="s">
        <v>81</v>
      </c>
      <c r="CE12" s="21" t="s">
        <v>82</v>
      </c>
      <c r="CF12" s="21" t="s">
        <v>83</v>
      </c>
      <c r="CG12" s="21" t="s">
        <v>84</v>
      </c>
      <c r="CH12" s="21" t="s">
        <v>85</v>
      </c>
      <c r="CI12" s="21" t="s">
        <v>86</v>
      </c>
      <c r="CJ12" s="21" t="s">
        <v>87</v>
      </c>
      <c r="CK12" s="21" t="s">
        <v>88</v>
      </c>
      <c r="CL12" s="21" t="s">
        <v>89</v>
      </c>
      <c r="CM12" s="21" t="s">
        <v>90</v>
      </c>
      <c r="CN12" s="21" t="s">
        <v>91</v>
      </c>
      <c r="CO12" s="21" t="s">
        <v>92</v>
      </c>
      <c r="CP12" s="21" t="s">
        <v>93</v>
      </c>
      <c r="CQ12" s="21" t="s">
        <v>94</v>
      </c>
      <c r="CR12" s="21" t="s">
        <v>95</v>
      </c>
      <c r="CS12" s="21" t="s">
        <v>96</v>
      </c>
      <c r="CT12" s="21" t="s">
        <v>97</v>
      </c>
      <c r="CU12" s="21" t="s">
        <v>98</v>
      </c>
      <c r="CV12" s="21" t="s">
        <v>99</v>
      </c>
      <c r="CW12" s="21" t="s">
        <v>100</v>
      </c>
      <c r="CX12" s="21" t="s">
        <v>101</v>
      </c>
      <c r="CY12" s="21" t="s">
        <v>102</v>
      </c>
      <c r="CZ12" s="21" t="s">
        <v>103</v>
      </c>
      <c r="DA12" s="21" t="s">
        <v>104</v>
      </c>
      <c r="DB12" s="21" t="s">
        <v>105</v>
      </c>
      <c r="DC12" s="21" t="s">
        <v>106</v>
      </c>
      <c r="DD12" s="21" t="s">
        <v>107</v>
      </c>
      <c r="DE12" s="21" t="s">
        <v>108</v>
      </c>
      <c r="DF12" s="21" t="s">
        <v>109</v>
      </c>
      <c r="DG12" s="21" t="s">
        <v>110</v>
      </c>
      <c r="DH12" s="21" t="s">
        <v>111</v>
      </c>
      <c r="DI12" s="21" t="s">
        <v>112</v>
      </c>
      <c r="DJ12" s="21" t="s">
        <v>113</v>
      </c>
      <c r="DK12" s="21" t="s">
        <v>114</v>
      </c>
      <c r="DL12" s="21" t="s">
        <v>115</v>
      </c>
      <c r="DM12" s="21" t="s">
        <v>116</v>
      </c>
      <c r="DN12" s="21" t="s">
        <v>117</v>
      </c>
      <c r="DO12" s="21" t="s">
        <v>118</v>
      </c>
      <c r="DP12" s="21" t="s">
        <v>119</v>
      </c>
      <c r="DQ12" s="21" t="s">
        <v>120</v>
      </c>
      <c r="DR12" s="21" t="s">
        <v>121</v>
      </c>
      <c r="DS12" s="21" t="s">
        <v>122</v>
      </c>
      <c r="DT12" s="21" t="s">
        <v>123</v>
      </c>
      <c r="DU12" s="21" t="s">
        <v>124</v>
      </c>
      <c r="DV12" s="21" t="s">
        <v>125</v>
      </c>
      <c r="DW12" s="21" t="s">
        <v>126</v>
      </c>
      <c r="DX12" s="21" t="s">
        <v>127</v>
      </c>
      <c r="DY12" s="21" t="s">
        <v>128</v>
      </c>
      <c r="DZ12" s="21" t="s">
        <v>129</v>
      </c>
      <c r="EA12" s="21" t="s">
        <v>130</v>
      </c>
      <c r="EB12" s="21" t="s">
        <v>131</v>
      </c>
      <c r="EC12" s="21" t="s">
        <v>132</v>
      </c>
      <c r="ED12" s="21" t="s">
        <v>133</v>
      </c>
      <c r="EE12" s="21" t="s">
        <v>134</v>
      </c>
      <c r="EF12" s="21" t="s">
        <v>135</v>
      </c>
      <c r="EG12" s="21" t="s">
        <v>136</v>
      </c>
      <c r="EH12" s="21" t="s">
        <v>137</v>
      </c>
      <c r="EI12" s="21" t="s">
        <v>138</v>
      </c>
      <c r="EJ12" s="21" t="s">
        <v>139</v>
      </c>
      <c r="EK12" s="21" t="s">
        <v>140</v>
      </c>
      <c r="EL12" s="21" t="s">
        <v>141</v>
      </c>
      <c r="EM12" s="21" t="s">
        <v>142</v>
      </c>
      <c r="EN12" s="21" t="s">
        <v>143</v>
      </c>
      <c r="EO12" s="21" t="s">
        <v>144</v>
      </c>
      <c r="EP12" s="21" t="s">
        <v>145</v>
      </c>
      <c r="EQ12" s="21" t="s">
        <v>146</v>
      </c>
      <c r="ER12" s="21" t="s">
        <v>147</v>
      </c>
      <c r="ES12" s="21" t="s">
        <v>148</v>
      </c>
      <c r="ET12" s="21" t="s">
        <v>149</v>
      </c>
      <c r="EU12" s="21" t="s">
        <v>150</v>
      </c>
      <c r="EV12" s="21" t="s">
        <v>151</v>
      </c>
      <c r="EW12" s="21" t="s">
        <v>152</v>
      </c>
      <c r="EX12" s="21" t="s">
        <v>153</v>
      </c>
      <c r="EY12" s="21" t="s">
        <v>154</v>
      </c>
      <c r="EZ12" s="21" t="s">
        <v>155</v>
      </c>
      <c r="FA12" s="21" t="s">
        <v>156</v>
      </c>
      <c r="FB12" s="21" t="s">
        <v>157</v>
      </c>
      <c r="FC12" s="21" t="s">
        <v>158</v>
      </c>
      <c r="FD12" s="21" t="s">
        <v>159</v>
      </c>
      <c r="FE12" s="21" t="s">
        <v>160</v>
      </c>
      <c r="FF12" s="21" t="s">
        <v>161</v>
      </c>
      <c r="FG12" s="21" t="s">
        <v>162</v>
      </c>
      <c r="FH12" s="21" t="s">
        <v>163</v>
      </c>
      <c r="FI12" s="21" t="s">
        <v>164</v>
      </c>
      <c r="FJ12" s="21" t="s">
        <v>165</v>
      </c>
      <c r="FK12" s="21" t="s">
        <v>166</v>
      </c>
      <c r="FL12" s="21" t="s">
        <v>167</v>
      </c>
      <c r="FM12" s="21" t="s">
        <v>168</v>
      </c>
      <c r="FN12" s="21" t="s">
        <v>169</v>
      </c>
      <c r="FO12" s="21" t="s">
        <v>170</v>
      </c>
      <c r="FP12" s="21" t="s">
        <v>171</v>
      </c>
      <c r="FQ12" s="21" t="s">
        <v>172</v>
      </c>
      <c r="FR12" s="21" t="s">
        <v>173</v>
      </c>
      <c r="FS12" s="21" t="s">
        <v>174</v>
      </c>
      <c r="FT12" s="21" t="s">
        <v>175</v>
      </c>
      <c r="FU12" s="21" t="s">
        <v>176</v>
      </c>
      <c r="FV12" s="21" t="s">
        <v>177</v>
      </c>
      <c r="FW12" s="21" t="s">
        <v>178</v>
      </c>
      <c r="FX12" s="21" t="s">
        <v>179</v>
      </c>
      <c r="FY12" s="21" t="s">
        <v>180</v>
      </c>
      <c r="FZ12" s="21" t="s">
        <v>181</v>
      </c>
      <c r="GA12" s="21" t="s">
        <v>182</v>
      </c>
      <c r="GB12" s="21" t="s">
        <v>183</v>
      </c>
      <c r="GC12" s="21" t="s">
        <v>184</v>
      </c>
      <c r="GD12" s="21" t="s">
        <v>185</v>
      </c>
      <c r="GE12" s="21" t="s">
        <v>186</v>
      </c>
      <c r="GF12" s="21" t="s">
        <v>187</v>
      </c>
      <c r="GG12" s="21" t="s">
        <v>188</v>
      </c>
      <c r="GH12" s="21" t="s">
        <v>189</v>
      </c>
      <c r="GI12" s="21" t="s">
        <v>190</v>
      </c>
      <c r="GJ12" s="21" t="s">
        <v>191</v>
      </c>
      <c r="GK12" s="21" t="s">
        <v>192</v>
      </c>
      <c r="GL12" s="21" t="s">
        <v>193</v>
      </c>
      <c r="GM12" s="21" t="s">
        <v>194</v>
      </c>
      <c r="GN12" s="21" t="s">
        <v>195</v>
      </c>
      <c r="GO12" s="21" t="s">
        <v>196</v>
      </c>
      <c r="GP12" s="21" t="s">
        <v>197</v>
      </c>
      <c r="GQ12" s="21" t="s">
        <v>198</v>
      </c>
      <c r="GR12" s="21" t="s">
        <v>199</v>
      </c>
      <c r="GS12" s="21" t="s">
        <v>200</v>
      </c>
      <c r="GT12" s="21" t="s">
        <v>201</v>
      </c>
      <c r="GU12" s="21" t="s">
        <v>202</v>
      </c>
      <c r="GV12" s="21" t="s">
        <v>203</v>
      </c>
      <c r="GW12" s="21" t="s">
        <v>204</v>
      </c>
      <c r="GX12" s="21" t="s">
        <v>205</v>
      </c>
      <c r="GY12" s="22" t="s">
        <v>206</v>
      </c>
    </row>
    <row r="13" spans="1:207" s="17" customFormat="1" ht="12.75" hidden="1" x14ac:dyDescent="0.2">
      <c r="A13" s="23" t="s">
        <v>207</v>
      </c>
      <c r="B13" s="24">
        <v>2010</v>
      </c>
      <c r="C13" s="24">
        <f>SUM(Tabla1[[#This Row],[Hombres_0]:[Hombres_100 y más]])</f>
        <v>7835</v>
      </c>
      <c r="D13" s="24">
        <f>SUM(Tabla1[[#This Row],[Mujeres_0]:[Mujeres_100 y más]])</f>
        <v>7667</v>
      </c>
      <c r="E13" s="24">
        <f>Tabla1[[#This Row],[TOTAL HOMBRES]]+Tabla1[[#This Row],[TOTAL MUJERES]]</f>
        <v>15502</v>
      </c>
      <c r="F13" s="24">
        <v>146</v>
      </c>
      <c r="G13" s="24">
        <v>146</v>
      </c>
      <c r="H13" s="24">
        <v>146</v>
      </c>
      <c r="I13" s="24">
        <v>145</v>
      </c>
      <c r="J13" s="24">
        <v>146</v>
      </c>
      <c r="K13" s="24">
        <v>146</v>
      </c>
      <c r="L13" s="24">
        <v>146</v>
      </c>
      <c r="M13" s="24">
        <v>145</v>
      </c>
      <c r="N13" s="24">
        <v>145</v>
      </c>
      <c r="O13" s="24">
        <v>147</v>
      </c>
      <c r="P13" s="24">
        <v>148</v>
      </c>
      <c r="Q13" s="24">
        <v>148</v>
      </c>
      <c r="R13" s="24">
        <v>148</v>
      </c>
      <c r="S13" s="24">
        <v>148</v>
      </c>
      <c r="T13" s="24">
        <v>146</v>
      </c>
      <c r="U13" s="24">
        <v>143</v>
      </c>
      <c r="V13" s="24">
        <v>141</v>
      </c>
      <c r="W13" s="24">
        <v>138</v>
      </c>
      <c r="X13" s="24">
        <v>132</v>
      </c>
      <c r="Y13" s="24">
        <v>127</v>
      </c>
      <c r="Z13" s="24">
        <v>124</v>
      </c>
      <c r="AA13" s="24">
        <v>122</v>
      </c>
      <c r="AB13" s="24">
        <v>120</v>
      </c>
      <c r="AC13" s="24">
        <v>117</v>
      </c>
      <c r="AD13" s="24">
        <v>117</v>
      </c>
      <c r="AE13" s="24">
        <v>118</v>
      </c>
      <c r="AF13" s="24">
        <v>118</v>
      </c>
      <c r="AG13" s="24">
        <v>120</v>
      </c>
      <c r="AH13" s="24">
        <v>120</v>
      </c>
      <c r="AI13" s="24">
        <v>121</v>
      </c>
      <c r="AJ13" s="24">
        <v>121</v>
      </c>
      <c r="AK13" s="24">
        <v>121</v>
      </c>
      <c r="AL13" s="24">
        <v>120</v>
      </c>
      <c r="AM13" s="24">
        <v>118</v>
      </c>
      <c r="AN13" s="24">
        <v>115</v>
      </c>
      <c r="AO13" s="24">
        <v>112</v>
      </c>
      <c r="AP13" s="24">
        <v>109</v>
      </c>
      <c r="AQ13" s="24">
        <v>107</v>
      </c>
      <c r="AR13" s="24">
        <v>105</v>
      </c>
      <c r="AS13" s="24">
        <v>103</v>
      </c>
      <c r="AT13" s="24">
        <v>102</v>
      </c>
      <c r="AU13" s="24">
        <v>100</v>
      </c>
      <c r="AV13" s="24">
        <v>100</v>
      </c>
      <c r="AW13" s="24">
        <v>98</v>
      </c>
      <c r="AX13" s="24">
        <v>96</v>
      </c>
      <c r="AY13" s="24">
        <v>95</v>
      </c>
      <c r="AZ13" s="24">
        <v>94</v>
      </c>
      <c r="BA13" s="24">
        <v>93</v>
      </c>
      <c r="BB13" s="24">
        <v>91</v>
      </c>
      <c r="BC13" s="24">
        <v>90</v>
      </c>
      <c r="BD13" s="24">
        <v>88</v>
      </c>
      <c r="BE13" s="24">
        <v>85</v>
      </c>
      <c r="BF13" s="24">
        <v>83</v>
      </c>
      <c r="BG13" s="24">
        <v>81</v>
      </c>
      <c r="BH13" s="24">
        <v>78</v>
      </c>
      <c r="BI13" s="24">
        <v>76</v>
      </c>
      <c r="BJ13" s="24">
        <v>73</v>
      </c>
      <c r="BK13" s="24">
        <v>70</v>
      </c>
      <c r="BL13" s="24">
        <v>65</v>
      </c>
      <c r="BM13" s="24">
        <v>62</v>
      </c>
      <c r="BN13" s="24">
        <v>59</v>
      </c>
      <c r="BO13" s="24">
        <v>55</v>
      </c>
      <c r="BP13" s="24">
        <v>53</v>
      </c>
      <c r="BQ13" s="24">
        <v>50</v>
      </c>
      <c r="BR13" s="24">
        <v>48</v>
      </c>
      <c r="BS13" s="24">
        <v>45</v>
      </c>
      <c r="BT13" s="24">
        <v>43</v>
      </c>
      <c r="BU13" s="24">
        <v>41</v>
      </c>
      <c r="BV13" s="24">
        <v>39</v>
      </c>
      <c r="BW13" s="24">
        <v>38</v>
      </c>
      <c r="BX13" s="24">
        <v>36</v>
      </c>
      <c r="BY13" s="24">
        <v>35</v>
      </c>
      <c r="BZ13" s="24">
        <v>33</v>
      </c>
      <c r="CA13" s="24">
        <v>32</v>
      </c>
      <c r="CB13" s="24">
        <v>31</v>
      </c>
      <c r="CC13" s="24">
        <v>30</v>
      </c>
      <c r="CD13" s="24">
        <v>29</v>
      </c>
      <c r="CE13" s="24">
        <v>27</v>
      </c>
      <c r="CF13" s="24">
        <v>26</v>
      </c>
      <c r="CG13" s="24">
        <v>22</v>
      </c>
      <c r="CH13" s="24">
        <v>21</v>
      </c>
      <c r="CI13" s="24">
        <v>20</v>
      </c>
      <c r="CJ13" s="24">
        <v>17</v>
      </c>
      <c r="CK13" s="24">
        <v>15</v>
      </c>
      <c r="CL13" s="24">
        <v>13</v>
      </c>
      <c r="CM13" s="24">
        <v>11</v>
      </c>
      <c r="CN13" s="24">
        <v>10</v>
      </c>
      <c r="CO13" s="24">
        <v>6</v>
      </c>
      <c r="CP13" s="24">
        <v>5</v>
      </c>
      <c r="CQ13" s="24">
        <v>5</v>
      </c>
      <c r="CR13" s="24">
        <v>5</v>
      </c>
      <c r="CS13" s="24">
        <v>2</v>
      </c>
      <c r="CT13" s="24">
        <v>2</v>
      </c>
      <c r="CU13" s="24">
        <v>1</v>
      </c>
      <c r="CV13" s="24">
        <v>1</v>
      </c>
      <c r="CW13" s="24">
        <v>1</v>
      </c>
      <c r="CX13" s="24">
        <v>1</v>
      </c>
      <c r="CY13" s="24">
        <v>1</v>
      </c>
      <c r="CZ13" s="24">
        <v>0</v>
      </c>
      <c r="DA13" s="24">
        <v>0</v>
      </c>
      <c r="DB13" s="24">
        <v>1</v>
      </c>
      <c r="DC13" s="24">
        <v>152</v>
      </c>
      <c r="DD13" s="24">
        <v>150</v>
      </c>
      <c r="DE13" s="24">
        <v>149</v>
      </c>
      <c r="DF13" s="24">
        <v>147</v>
      </c>
      <c r="DG13" s="24">
        <v>146</v>
      </c>
      <c r="DH13" s="24">
        <v>145</v>
      </c>
      <c r="DI13" s="24">
        <v>144</v>
      </c>
      <c r="DJ13" s="24">
        <v>144</v>
      </c>
      <c r="DK13" s="24">
        <v>143</v>
      </c>
      <c r="DL13" s="24">
        <v>144</v>
      </c>
      <c r="DM13" s="24">
        <v>143</v>
      </c>
      <c r="DN13" s="24">
        <v>145</v>
      </c>
      <c r="DO13" s="24">
        <v>145</v>
      </c>
      <c r="DP13" s="24">
        <v>145</v>
      </c>
      <c r="DQ13" s="24">
        <v>144</v>
      </c>
      <c r="DR13" s="24">
        <v>143</v>
      </c>
      <c r="DS13" s="24">
        <v>141</v>
      </c>
      <c r="DT13" s="24">
        <v>137</v>
      </c>
      <c r="DU13" s="24">
        <v>133</v>
      </c>
      <c r="DV13" s="24">
        <v>130</v>
      </c>
      <c r="DW13" s="24">
        <v>126</v>
      </c>
      <c r="DX13" s="24">
        <v>121</v>
      </c>
      <c r="DY13" s="24">
        <v>118</v>
      </c>
      <c r="DZ13" s="24">
        <v>116</v>
      </c>
      <c r="EA13" s="24">
        <v>114</v>
      </c>
      <c r="EB13" s="24">
        <v>115</v>
      </c>
      <c r="EC13" s="24">
        <v>113</v>
      </c>
      <c r="ED13" s="24">
        <v>113</v>
      </c>
      <c r="EE13" s="24">
        <v>113</v>
      </c>
      <c r="EF13" s="24">
        <v>113</v>
      </c>
      <c r="EG13" s="24">
        <v>111</v>
      </c>
      <c r="EH13" s="24">
        <v>110</v>
      </c>
      <c r="EI13" s="24">
        <v>108</v>
      </c>
      <c r="EJ13" s="24">
        <v>106</v>
      </c>
      <c r="EK13" s="24">
        <v>104</v>
      </c>
      <c r="EL13" s="24">
        <v>102</v>
      </c>
      <c r="EM13" s="24">
        <v>100</v>
      </c>
      <c r="EN13" s="24">
        <v>97</v>
      </c>
      <c r="EO13" s="24">
        <v>98</v>
      </c>
      <c r="EP13" s="24">
        <v>97</v>
      </c>
      <c r="EQ13" s="24">
        <v>97</v>
      </c>
      <c r="ER13" s="24">
        <v>96</v>
      </c>
      <c r="ES13" s="24">
        <v>95</v>
      </c>
      <c r="ET13" s="24">
        <v>95</v>
      </c>
      <c r="EU13" s="24">
        <v>94</v>
      </c>
      <c r="EV13" s="24">
        <v>93</v>
      </c>
      <c r="EW13" s="24">
        <v>92</v>
      </c>
      <c r="EX13" s="24">
        <v>90</v>
      </c>
      <c r="EY13" s="24">
        <v>88</v>
      </c>
      <c r="EZ13" s="24">
        <v>86</v>
      </c>
      <c r="FA13" s="24">
        <v>83</v>
      </c>
      <c r="FB13" s="24">
        <v>80</v>
      </c>
      <c r="FC13" s="24">
        <v>78</v>
      </c>
      <c r="FD13" s="24">
        <v>74</v>
      </c>
      <c r="FE13" s="24">
        <v>73</v>
      </c>
      <c r="FF13" s="24">
        <v>71</v>
      </c>
      <c r="FG13" s="24">
        <v>66</v>
      </c>
      <c r="FH13" s="24">
        <v>63</v>
      </c>
      <c r="FI13" s="24">
        <v>61</v>
      </c>
      <c r="FJ13" s="24">
        <v>59</v>
      </c>
      <c r="FK13" s="24">
        <v>57</v>
      </c>
      <c r="FL13" s="24">
        <v>55</v>
      </c>
      <c r="FM13" s="24">
        <v>52</v>
      </c>
      <c r="FN13" s="24">
        <v>51</v>
      </c>
      <c r="FO13" s="24">
        <v>49</v>
      </c>
      <c r="FP13" s="24">
        <v>48</v>
      </c>
      <c r="FQ13" s="24">
        <v>45</v>
      </c>
      <c r="FR13" s="24">
        <v>43</v>
      </c>
      <c r="FS13" s="24">
        <v>42</v>
      </c>
      <c r="FT13" s="24">
        <v>40</v>
      </c>
      <c r="FU13" s="24">
        <v>39</v>
      </c>
      <c r="FV13" s="24">
        <v>37</v>
      </c>
      <c r="FW13" s="24">
        <v>36</v>
      </c>
      <c r="FX13" s="24">
        <v>34</v>
      </c>
      <c r="FY13" s="24">
        <v>33</v>
      </c>
      <c r="FZ13" s="24">
        <v>32</v>
      </c>
      <c r="GA13" s="24">
        <v>31</v>
      </c>
      <c r="GB13" s="24">
        <v>29</v>
      </c>
      <c r="GC13" s="24">
        <v>28</v>
      </c>
      <c r="GD13" s="24">
        <v>26</v>
      </c>
      <c r="GE13" s="24">
        <v>23</v>
      </c>
      <c r="GF13" s="24">
        <v>21</v>
      </c>
      <c r="GG13" s="24">
        <v>19</v>
      </c>
      <c r="GH13" s="24">
        <v>16</v>
      </c>
      <c r="GI13" s="24">
        <v>14</v>
      </c>
      <c r="GJ13" s="24">
        <v>11</v>
      </c>
      <c r="GK13" s="24">
        <v>9</v>
      </c>
      <c r="GL13" s="24">
        <v>7</v>
      </c>
      <c r="GM13" s="24">
        <v>6</v>
      </c>
      <c r="GN13" s="24">
        <v>5</v>
      </c>
      <c r="GO13" s="24">
        <v>5</v>
      </c>
      <c r="GP13" s="24">
        <v>6</v>
      </c>
      <c r="GQ13" s="24">
        <v>4</v>
      </c>
      <c r="GR13" s="24">
        <v>2</v>
      </c>
      <c r="GS13" s="24">
        <v>2</v>
      </c>
      <c r="GT13" s="24">
        <v>2</v>
      </c>
      <c r="GU13" s="24">
        <v>2</v>
      </c>
      <c r="GV13" s="24">
        <v>2</v>
      </c>
      <c r="GW13" s="24">
        <v>2</v>
      </c>
      <c r="GX13" s="24">
        <v>1</v>
      </c>
      <c r="GY13" s="25">
        <v>2</v>
      </c>
    </row>
    <row r="14" spans="1:207" s="17" customFormat="1" ht="12.75" hidden="1" x14ac:dyDescent="0.2">
      <c r="A14" s="23" t="s">
        <v>207</v>
      </c>
      <c r="B14" s="24">
        <v>2011</v>
      </c>
      <c r="C14" s="24">
        <f>SUM(Tabla1[[#This Row],[Hombres_0]:[Hombres_100 y más]])</f>
        <v>7812</v>
      </c>
      <c r="D14" s="24">
        <f>SUM(Tabla1[[#This Row],[Mujeres_0]:[Mujeres_100 y más]])</f>
        <v>7614</v>
      </c>
      <c r="E14" s="24">
        <f>Tabla1[[#This Row],[TOTAL HOMBRES]]+Tabla1[[#This Row],[TOTAL MUJERES]]</f>
        <v>15426</v>
      </c>
      <c r="F14" s="24">
        <v>148</v>
      </c>
      <c r="G14" s="24">
        <v>149</v>
      </c>
      <c r="H14" s="24">
        <v>149</v>
      </c>
      <c r="I14" s="24">
        <v>148</v>
      </c>
      <c r="J14" s="24">
        <v>147</v>
      </c>
      <c r="K14" s="24">
        <v>147</v>
      </c>
      <c r="L14" s="24">
        <v>147</v>
      </c>
      <c r="M14" s="24">
        <v>146</v>
      </c>
      <c r="N14" s="24">
        <v>145</v>
      </c>
      <c r="O14" s="24">
        <v>146</v>
      </c>
      <c r="P14" s="24">
        <v>147</v>
      </c>
      <c r="Q14" s="24">
        <v>147</v>
      </c>
      <c r="R14" s="24">
        <v>145</v>
      </c>
      <c r="S14" s="24">
        <v>145</v>
      </c>
      <c r="T14" s="24">
        <v>144</v>
      </c>
      <c r="U14" s="24">
        <v>141</v>
      </c>
      <c r="V14" s="24">
        <v>139</v>
      </c>
      <c r="W14" s="24">
        <v>136</v>
      </c>
      <c r="X14" s="24">
        <v>132</v>
      </c>
      <c r="Y14" s="24">
        <v>127</v>
      </c>
      <c r="Z14" s="24">
        <v>122</v>
      </c>
      <c r="AA14" s="24">
        <v>120</v>
      </c>
      <c r="AB14" s="24">
        <v>118</v>
      </c>
      <c r="AC14" s="24">
        <v>115</v>
      </c>
      <c r="AD14" s="24">
        <v>115</v>
      </c>
      <c r="AE14" s="24">
        <v>114</v>
      </c>
      <c r="AF14" s="24">
        <v>115</v>
      </c>
      <c r="AG14" s="24">
        <v>115</v>
      </c>
      <c r="AH14" s="24">
        <v>117</v>
      </c>
      <c r="AI14" s="24">
        <v>118</v>
      </c>
      <c r="AJ14" s="24">
        <v>118</v>
      </c>
      <c r="AK14" s="24">
        <v>118</v>
      </c>
      <c r="AL14" s="24">
        <v>117</v>
      </c>
      <c r="AM14" s="24">
        <v>115</v>
      </c>
      <c r="AN14" s="24">
        <v>114</v>
      </c>
      <c r="AO14" s="24">
        <v>111</v>
      </c>
      <c r="AP14" s="24">
        <v>108</v>
      </c>
      <c r="AQ14" s="24">
        <v>106</v>
      </c>
      <c r="AR14" s="24">
        <v>103</v>
      </c>
      <c r="AS14" s="24">
        <v>103</v>
      </c>
      <c r="AT14" s="24">
        <v>101</v>
      </c>
      <c r="AU14" s="24">
        <v>100</v>
      </c>
      <c r="AV14" s="24">
        <v>99</v>
      </c>
      <c r="AW14" s="24">
        <v>98</v>
      </c>
      <c r="AX14" s="24">
        <v>97</v>
      </c>
      <c r="AY14" s="24">
        <v>96</v>
      </c>
      <c r="AZ14" s="24">
        <v>95</v>
      </c>
      <c r="BA14" s="24">
        <v>94</v>
      </c>
      <c r="BB14" s="24">
        <v>93</v>
      </c>
      <c r="BC14" s="24">
        <v>90</v>
      </c>
      <c r="BD14" s="24">
        <v>89</v>
      </c>
      <c r="BE14" s="24">
        <v>86</v>
      </c>
      <c r="BF14" s="24">
        <v>84</v>
      </c>
      <c r="BG14" s="24">
        <v>81</v>
      </c>
      <c r="BH14" s="24">
        <v>80</v>
      </c>
      <c r="BI14" s="24">
        <v>75</v>
      </c>
      <c r="BJ14" s="24">
        <v>72</v>
      </c>
      <c r="BK14" s="24">
        <v>69</v>
      </c>
      <c r="BL14" s="24">
        <v>66</v>
      </c>
      <c r="BM14" s="24">
        <v>63</v>
      </c>
      <c r="BN14" s="24">
        <v>61</v>
      </c>
      <c r="BO14" s="24">
        <v>57</v>
      </c>
      <c r="BP14" s="24">
        <v>54</v>
      </c>
      <c r="BQ14" s="24">
        <v>52</v>
      </c>
      <c r="BR14" s="24">
        <v>48</v>
      </c>
      <c r="BS14" s="24">
        <v>46</v>
      </c>
      <c r="BT14" s="24">
        <v>44</v>
      </c>
      <c r="BU14" s="24">
        <v>42</v>
      </c>
      <c r="BV14" s="24">
        <v>41</v>
      </c>
      <c r="BW14" s="24">
        <v>38</v>
      </c>
      <c r="BX14" s="24">
        <v>36</v>
      </c>
      <c r="BY14" s="24">
        <v>36</v>
      </c>
      <c r="BZ14" s="24">
        <v>35</v>
      </c>
      <c r="CA14" s="24">
        <v>33</v>
      </c>
      <c r="CB14" s="24">
        <v>31</v>
      </c>
      <c r="CC14" s="24">
        <v>30</v>
      </c>
      <c r="CD14" s="24">
        <v>27</v>
      </c>
      <c r="CE14" s="24">
        <v>26</v>
      </c>
      <c r="CF14" s="24">
        <v>24</v>
      </c>
      <c r="CG14" s="24">
        <v>22</v>
      </c>
      <c r="CH14" s="24">
        <v>21</v>
      </c>
      <c r="CI14" s="24">
        <v>20</v>
      </c>
      <c r="CJ14" s="24">
        <v>17</v>
      </c>
      <c r="CK14" s="24">
        <v>15</v>
      </c>
      <c r="CL14" s="24">
        <v>14</v>
      </c>
      <c r="CM14" s="24">
        <v>11</v>
      </c>
      <c r="CN14" s="24">
        <v>10</v>
      </c>
      <c r="CO14" s="24">
        <v>7</v>
      </c>
      <c r="CP14" s="24">
        <v>6</v>
      </c>
      <c r="CQ14" s="24">
        <v>5</v>
      </c>
      <c r="CR14" s="24">
        <v>4</v>
      </c>
      <c r="CS14" s="24">
        <v>5</v>
      </c>
      <c r="CT14" s="24">
        <v>2</v>
      </c>
      <c r="CU14" s="24">
        <v>1</v>
      </c>
      <c r="CV14" s="24">
        <v>1</v>
      </c>
      <c r="CW14" s="24">
        <v>1</v>
      </c>
      <c r="CX14" s="24">
        <v>1</v>
      </c>
      <c r="CY14" s="24">
        <v>1</v>
      </c>
      <c r="CZ14" s="24">
        <v>1</v>
      </c>
      <c r="DA14" s="24">
        <v>0</v>
      </c>
      <c r="DB14" s="24">
        <v>1</v>
      </c>
      <c r="DC14" s="24">
        <v>148</v>
      </c>
      <c r="DD14" s="24">
        <v>147</v>
      </c>
      <c r="DE14" s="24">
        <v>146</v>
      </c>
      <c r="DF14" s="24">
        <v>145</v>
      </c>
      <c r="DG14" s="24">
        <v>143</v>
      </c>
      <c r="DH14" s="24">
        <v>143</v>
      </c>
      <c r="DI14" s="24">
        <v>142</v>
      </c>
      <c r="DJ14" s="24">
        <v>142</v>
      </c>
      <c r="DK14" s="24">
        <v>141</v>
      </c>
      <c r="DL14" s="24">
        <v>141</v>
      </c>
      <c r="DM14" s="24">
        <v>142</v>
      </c>
      <c r="DN14" s="24">
        <v>142</v>
      </c>
      <c r="DO14" s="24">
        <v>143</v>
      </c>
      <c r="DP14" s="24">
        <v>143</v>
      </c>
      <c r="DQ14" s="24">
        <v>143</v>
      </c>
      <c r="DR14" s="24">
        <v>142</v>
      </c>
      <c r="DS14" s="24">
        <v>140</v>
      </c>
      <c r="DT14" s="24">
        <v>138</v>
      </c>
      <c r="DU14" s="24">
        <v>134</v>
      </c>
      <c r="DV14" s="24">
        <v>128</v>
      </c>
      <c r="DW14" s="24">
        <v>123</v>
      </c>
      <c r="DX14" s="24">
        <v>119</v>
      </c>
      <c r="DY14" s="24">
        <v>116</v>
      </c>
      <c r="DZ14" s="24">
        <v>112</v>
      </c>
      <c r="EA14" s="24">
        <v>111</v>
      </c>
      <c r="EB14" s="24">
        <v>109</v>
      </c>
      <c r="EC14" s="24">
        <v>109</v>
      </c>
      <c r="ED14" s="24">
        <v>109</v>
      </c>
      <c r="EE14" s="24">
        <v>109</v>
      </c>
      <c r="EF14" s="24">
        <v>109</v>
      </c>
      <c r="EG14" s="24">
        <v>109</v>
      </c>
      <c r="EH14" s="24">
        <v>108</v>
      </c>
      <c r="EI14" s="24">
        <v>107</v>
      </c>
      <c r="EJ14" s="24">
        <v>105</v>
      </c>
      <c r="EK14" s="24">
        <v>103</v>
      </c>
      <c r="EL14" s="24">
        <v>102</v>
      </c>
      <c r="EM14" s="24">
        <v>100</v>
      </c>
      <c r="EN14" s="24">
        <v>98</v>
      </c>
      <c r="EO14" s="24">
        <v>97</v>
      </c>
      <c r="EP14" s="24">
        <v>97</v>
      </c>
      <c r="EQ14" s="24">
        <v>97</v>
      </c>
      <c r="ER14" s="24">
        <v>97</v>
      </c>
      <c r="ES14" s="24">
        <v>96</v>
      </c>
      <c r="ET14" s="24">
        <v>96</v>
      </c>
      <c r="EU14" s="24">
        <v>95</v>
      </c>
      <c r="EV14" s="24">
        <v>93</v>
      </c>
      <c r="EW14" s="24">
        <v>92</v>
      </c>
      <c r="EX14" s="24">
        <v>91</v>
      </c>
      <c r="EY14" s="24">
        <v>90</v>
      </c>
      <c r="EZ14" s="24">
        <v>88</v>
      </c>
      <c r="FA14" s="24">
        <v>85</v>
      </c>
      <c r="FB14" s="24">
        <v>82</v>
      </c>
      <c r="FC14" s="24">
        <v>78</v>
      </c>
      <c r="FD14" s="24">
        <v>75</v>
      </c>
      <c r="FE14" s="24">
        <v>73</v>
      </c>
      <c r="FF14" s="24">
        <v>70</v>
      </c>
      <c r="FG14" s="24">
        <v>67</v>
      </c>
      <c r="FH14" s="24">
        <v>65</v>
      </c>
      <c r="FI14" s="24">
        <v>62</v>
      </c>
      <c r="FJ14" s="24">
        <v>60</v>
      </c>
      <c r="FK14" s="24">
        <v>57</v>
      </c>
      <c r="FL14" s="24">
        <v>56</v>
      </c>
      <c r="FM14" s="24">
        <v>54</v>
      </c>
      <c r="FN14" s="24">
        <v>51</v>
      </c>
      <c r="FO14" s="24">
        <v>50</v>
      </c>
      <c r="FP14" s="24">
        <v>48</v>
      </c>
      <c r="FQ14" s="24">
        <v>46</v>
      </c>
      <c r="FR14" s="24">
        <v>44</v>
      </c>
      <c r="FS14" s="24">
        <v>43</v>
      </c>
      <c r="FT14" s="24">
        <v>41</v>
      </c>
      <c r="FU14" s="24">
        <v>39</v>
      </c>
      <c r="FV14" s="24">
        <v>37</v>
      </c>
      <c r="FW14" s="24">
        <v>36</v>
      </c>
      <c r="FX14" s="24">
        <v>35</v>
      </c>
      <c r="FY14" s="24">
        <v>34</v>
      </c>
      <c r="FZ14" s="24">
        <v>32</v>
      </c>
      <c r="GA14" s="24">
        <v>31</v>
      </c>
      <c r="GB14" s="24">
        <v>29</v>
      </c>
      <c r="GC14" s="24">
        <v>26</v>
      </c>
      <c r="GD14" s="24">
        <v>25</v>
      </c>
      <c r="GE14" s="24">
        <v>23</v>
      </c>
      <c r="GF14" s="24">
        <v>21</v>
      </c>
      <c r="GG14" s="24">
        <v>18</v>
      </c>
      <c r="GH14" s="24">
        <v>16</v>
      </c>
      <c r="GI14" s="24">
        <v>14</v>
      </c>
      <c r="GJ14" s="24">
        <v>12</v>
      </c>
      <c r="GK14" s="24">
        <v>10</v>
      </c>
      <c r="GL14" s="24">
        <v>7</v>
      </c>
      <c r="GM14" s="24">
        <v>7</v>
      </c>
      <c r="GN14" s="24">
        <v>5</v>
      </c>
      <c r="GO14" s="24">
        <v>5</v>
      </c>
      <c r="GP14" s="24">
        <v>5</v>
      </c>
      <c r="GQ14" s="24">
        <v>5</v>
      </c>
      <c r="GR14" s="24">
        <v>2</v>
      </c>
      <c r="GS14" s="24">
        <v>2</v>
      </c>
      <c r="GT14" s="24">
        <v>2</v>
      </c>
      <c r="GU14" s="24">
        <v>2</v>
      </c>
      <c r="GV14" s="24">
        <v>2</v>
      </c>
      <c r="GW14" s="24">
        <v>2</v>
      </c>
      <c r="GX14" s="24">
        <v>1</v>
      </c>
      <c r="GY14" s="25">
        <v>2</v>
      </c>
    </row>
    <row r="15" spans="1:207" s="17" customFormat="1" ht="12.75" hidden="1" x14ac:dyDescent="0.2">
      <c r="A15" s="23" t="s">
        <v>207</v>
      </c>
      <c r="B15" s="24">
        <v>2012</v>
      </c>
      <c r="C15" s="24">
        <f>SUM(Tabla1[[#This Row],[Hombres_0]:[Hombres_100 y más]])</f>
        <v>7808</v>
      </c>
      <c r="D15" s="24">
        <f>SUM(Tabla1[[#This Row],[Mujeres_0]:[Mujeres_100 y más]])</f>
        <v>7598</v>
      </c>
      <c r="E15" s="24">
        <f>Tabla1[[#This Row],[TOTAL HOMBRES]]+Tabla1[[#This Row],[TOTAL MUJERES]]</f>
        <v>15406</v>
      </c>
      <c r="F15" s="24">
        <v>152</v>
      </c>
      <c r="G15" s="24">
        <v>151</v>
      </c>
      <c r="H15" s="24">
        <v>151</v>
      </c>
      <c r="I15" s="24">
        <v>153</v>
      </c>
      <c r="J15" s="24">
        <v>151</v>
      </c>
      <c r="K15" s="24">
        <v>150</v>
      </c>
      <c r="L15" s="24">
        <v>150</v>
      </c>
      <c r="M15" s="24">
        <v>148</v>
      </c>
      <c r="N15" s="24">
        <v>146</v>
      </c>
      <c r="O15" s="24">
        <v>146</v>
      </c>
      <c r="P15" s="24">
        <v>146</v>
      </c>
      <c r="Q15" s="24">
        <v>146</v>
      </c>
      <c r="R15" s="24">
        <v>144</v>
      </c>
      <c r="S15" s="24">
        <v>143</v>
      </c>
      <c r="T15" s="24">
        <v>142</v>
      </c>
      <c r="U15" s="24">
        <v>139</v>
      </c>
      <c r="V15" s="24">
        <v>137</v>
      </c>
      <c r="W15" s="24">
        <v>135</v>
      </c>
      <c r="X15" s="24">
        <v>132</v>
      </c>
      <c r="Y15" s="24">
        <v>128</v>
      </c>
      <c r="Z15" s="24">
        <v>123</v>
      </c>
      <c r="AA15" s="24">
        <v>118</v>
      </c>
      <c r="AB15" s="24">
        <v>115</v>
      </c>
      <c r="AC15" s="24">
        <v>112</v>
      </c>
      <c r="AD15" s="24">
        <v>111</v>
      </c>
      <c r="AE15" s="24">
        <v>110</v>
      </c>
      <c r="AF15" s="24">
        <v>110</v>
      </c>
      <c r="AG15" s="24">
        <v>111</v>
      </c>
      <c r="AH15" s="24">
        <v>111</v>
      </c>
      <c r="AI15" s="24">
        <v>113</v>
      </c>
      <c r="AJ15" s="24">
        <v>114</v>
      </c>
      <c r="AK15" s="24">
        <v>115</v>
      </c>
      <c r="AL15" s="24">
        <v>115</v>
      </c>
      <c r="AM15" s="24">
        <v>114</v>
      </c>
      <c r="AN15" s="24">
        <v>112</v>
      </c>
      <c r="AO15" s="24">
        <v>111</v>
      </c>
      <c r="AP15" s="24">
        <v>109</v>
      </c>
      <c r="AQ15" s="24">
        <v>106</v>
      </c>
      <c r="AR15" s="24">
        <v>105</v>
      </c>
      <c r="AS15" s="24">
        <v>103</v>
      </c>
      <c r="AT15" s="24">
        <v>102</v>
      </c>
      <c r="AU15" s="24">
        <v>102</v>
      </c>
      <c r="AV15" s="24">
        <v>100</v>
      </c>
      <c r="AW15" s="24">
        <v>100</v>
      </c>
      <c r="AX15" s="24">
        <v>99</v>
      </c>
      <c r="AY15" s="24">
        <v>97</v>
      </c>
      <c r="AZ15" s="24">
        <v>95</v>
      </c>
      <c r="BA15" s="24">
        <v>95</v>
      </c>
      <c r="BB15" s="24">
        <v>94</v>
      </c>
      <c r="BC15" s="24">
        <v>91</v>
      </c>
      <c r="BD15" s="24">
        <v>89</v>
      </c>
      <c r="BE15" s="24">
        <v>86</v>
      </c>
      <c r="BF15" s="24">
        <v>84</v>
      </c>
      <c r="BG15" s="24">
        <v>81</v>
      </c>
      <c r="BH15" s="24">
        <v>78</v>
      </c>
      <c r="BI15" s="24">
        <v>75</v>
      </c>
      <c r="BJ15" s="24">
        <v>72</v>
      </c>
      <c r="BK15" s="24">
        <v>70</v>
      </c>
      <c r="BL15" s="24">
        <v>67</v>
      </c>
      <c r="BM15" s="24">
        <v>63</v>
      </c>
      <c r="BN15" s="24">
        <v>61</v>
      </c>
      <c r="BO15" s="24">
        <v>59</v>
      </c>
      <c r="BP15" s="24">
        <v>55</v>
      </c>
      <c r="BQ15" s="24">
        <v>53</v>
      </c>
      <c r="BR15" s="24">
        <v>50</v>
      </c>
      <c r="BS15" s="24">
        <v>48</v>
      </c>
      <c r="BT15" s="24">
        <v>46</v>
      </c>
      <c r="BU15" s="24">
        <v>44</v>
      </c>
      <c r="BV15" s="24">
        <v>42</v>
      </c>
      <c r="BW15" s="24">
        <v>41</v>
      </c>
      <c r="BX15" s="24">
        <v>38</v>
      </c>
      <c r="BY15" s="24">
        <v>36</v>
      </c>
      <c r="BZ15" s="24">
        <v>35</v>
      </c>
      <c r="CA15" s="24">
        <v>32</v>
      </c>
      <c r="CB15" s="24">
        <v>30</v>
      </c>
      <c r="CC15" s="24">
        <v>28</v>
      </c>
      <c r="CD15" s="24">
        <v>27</v>
      </c>
      <c r="CE15" s="24">
        <v>25</v>
      </c>
      <c r="CF15" s="24">
        <v>24</v>
      </c>
      <c r="CG15" s="24">
        <v>21</v>
      </c>
      <c r="CH15" s="24">
        <v>21</v>
      </c>
      <c r="CI15" s="24">
        <v>18</v>
      </c>
      <c r="CJ15" s="24">
        <v>17</v>
      </c>
      <c r="CK15" s="24">
        <v>15</v>
      </c>
      <c r="CL15" s="24">
        <v>13</v>
      </c>
      <c r="CM15" s="24">
        <v>11</v>
      </c>
      <c r="CN15" s="24">
        <v>9</v>
      </c>
      <c r="CO15" s="24">
        <v>8</v>
      </c>
      <c r="CP15" s="24">
        <v>6</v>
      </c>
      <c r="CQ15" s="24">
        <v>5</v>
      </c>
      <c r="CR15" s="24">
        <v>4</v>
      </c>
      <c r="CS15" s="24">
        <v>4</v>
      </c>
      <c r="CT15" s="24">
        <v>4</v>
      </c>
      <c r="CU15" s="24">
        <v>3</v>
      </c>
      <c r="CV15" s="24">
        <v>1</v>
      </c>
      <c r="CW15" s="24">
        <v>1</v>
      </c>
      <c r="CX15" s="24">
        <v>1</v>
      </c>
      <c r="CY15" s="24">
        <v>1</v>
      </c>
      <c r="CZ15" s="24">
        <v>1</v>
      </c>
      <c r="DA15" s="24">
        <v>1</v>
      </c>
      <c r="DB15" s="24">
        <v>1</v>
      </c>
      <c r="DC15" s="24">
        <v>145</v>
      </c>
      <c r="DD15" s="24">
        <v>142</v>
      </c>
      <c r="DE15" s="24">
        <v>142</v>
      </c>
      <c r="DF15" s="24">
        <v>141</v>
      </c>
      <c r="DG15" s="24">
        <v>142</v>
      </c>
      <c r="DH15" s="24">
        <v>142</v>
      </c>
      <c r="DI15" s="24">
        <v>142</v>
      </c>
      <c r="DJ15" s="24">
        <v>141</v>
      </c>
      <c r="DK15" s="24">
        <v>141</v>
      </c>
      <c r="DL15" s="24">
        <v>141</v>
      </c>
      <c r="DM15" s="24">
        <v>141</v>
      </c>
      <c r="DN15" s="24">
        <v>141</v>
      </c>
      <c r="DO15" s="24">
        <v>142</v>
      </c>
      <c r="DP15" s="24">
        <v>142</v>
      </c>
      <c r="DQ15" s="24">
        <v>142</v>
      </c>
      <c r="DR15" s="24">
        <v>142</v>
      </c>
      <c r="DS15" s="24">
        <v>140</v>
      </c>
      <c r="DT15" s="24">
        <v>138</v>
      </c>
      <c r="DU15" s="24">
        <v>134</v>
      </c>
      <c r="DV15" s="24">
        <v>127</v>
      </c>
      <c r="DW15" s="24">
        <v>122</v>
      </c>
      <c r="DX15" s="24">
        <v>116</v>
      </c>
      <c r="DY15" s="24">
        <v>112</v>
      </c>
      <c r="DZ15" s="24">
        <v>110</v>
      </c>
      <c r="EA15" s="24">
        <v>107</v>
      </c>
      <c r="EB15" s="24">
        <v>107</v>
      </c>
      <c r="EC15" s="24">
        <v>106</v>
      </c>
      <c r="ED15" s="24">
        <v>106</v>
      </c>
      <c r="EE15" s="24">
        <v>106</v>
      </c>
      <c r="EF15" s="24">
        <v>106</v>
      </c>
      <c r="EG15" s="24">
        <v>107</v>
      </c>
      <c r="EH15" s="24">
        <v>108</v>
      </c>
      <c r="EI15" s="24">
        <v>108</v>
      </c>
      <c r="EJ15" s="24">
        <v>107</v>
      </c>
      <c r="EK15" s="24">
        <v>105</v>
      </c>
      <c r="EL15" s="24">
        <v>104</v>
      </c>
      <c r="EM15" s="24">
        <v>102</v>
      </c>
      <c r="EN15" s="24">
        <v>102</v>
      </c>
      <c r="EO15" s="24">
        <v>99</v>
      </c>
      <c r="EP15" s="24">
        <v>100</v>
      </c>
      <c r="EQ15" s="24">
        <v>101</v>
      </c>
      <c r="ER15" s="24">
        <v>100</v>
      </c>
      <c r="ES15" s="24">
        <v>99</v>
      </c>
      <c r="ET15" s="24">
        <v>99</v>
      </c>
      <c r="EU15" s="24">
        <v>98</v>
      </c>
      <c r="EV15" s="24">
        <v>96</v>
      </c>
      <c r="EW15" s="24">
        <v>93</v>
      </c>
      <c r="EX15" s="24">
        <v>92</v>
      </c>
      <c r="EY15" s="24">
        <v>90</v>
      </c>
      <c r="EZ15" s="24">
        <v>87</v>
      </c>
      <c r="FA15" s="24">
        <v>85</v>
      </c>
      <c r="FB15" s="24">
        <v>81</v>
      </c>
      <c r="FC15" s="24">
        <v>78</v>
      </c>
      <c r="FD15" s="24">
        <v>76</v>
      </c>
      <c r="FE15" s="24">
        <v>73</v>
      </c>
      <c r="FF15" s="24">
        <v>70</v>
      </c>
      <c r="FG15" s="24">
        <v>68</v>
      </c>
      <c r="FH15" s="24">
        <v>66</v>
      </c>
      <c r="FI15" s="24">
        <v>63</v>
      </c>
      <c r="FJ15" s="24">
        <v>60</v>
      </c>
      <c r="FK15" s="24">
        <v>58</v>
      </c>
      <c r="FL15" s="24">
        <v>55</v>
      </c>
      <c r="FM15" s="24">
        <v>54</v>
      </c>
      <c r="FN15" s="24">
        <v>52</v>
      </c>
      <c r="FO15" s="24">
        <v>51</v>
      </c>
      <c r="FP15" s="24">
        <v>49</v>
      </c>
      <c r="FQ15" s="24">
        <v>47</v>
      </c>
      <c r="FR15" s="24">
        <v>45</v>
      </c>
      <c r="FS15" s="24">
        <v>44</v>
      </c>
      <c r="FT15" s="24">
        <v>41</v>
      </c>
      <c r="FU15" s="24">
        <v>40</v>
      </c>
      <c r="FV15" s="24">
        <v>38</v>
      </c>
      <c r="FW15" s="24">
        <v>37</v>
      </c>
      <c r="FX15" s="24">
        <v>34</v>
      </c>
      <c r="FY15" s="24">
        <v>33</v>
      </c>
      <c r="FZ15" s="24">
        <v>30</v>
      </c>
      <c r="GA15" s="24">
        <v>29</v>
      </c>
      <c r="GB15" s="24">
        <v>27</v>
      </c>
      <c r="GC15" s="24">
        <v>25</v>
      </c>
      <c r="GD15" s="24">
        <v>24</v>
      </c>
      <c r="GE15" s="24">
        <v>21</v>
      </c>
      <c r="GF15" s="24">
        <v>20</v>
      </c>
      <c r="GG15" s="24">
        <v>18</v>
      </c>
      <c r="GH15" s="24">
        <v>16</v>
      </c>
      <c r="GI15" s="24">
        <v>14</v>
      </c>
      <c r="GJ15" s="24">
        <v>11</v>
      </c>
      <c r="GK15" s="24">
        <v>10</v>
      </c>
      <c r="GL15" s="24">
        <v>9</v>
      </c>
      <c r="GM15" s="24">
        <v>7</v>
      </c>
      <c r="GN15" s="24">
        <v>7</v>
      </c>
      <c r="GO15" s="24">
        <v>5</v>
      </c>
      <c r="GP15" s="24">
        <v>5</v>
      </c>
      <c r="GQ15" s="24">
        <v>4</v>
      </c>
      <c r="GR15" s="24">
        <v>5</v>
      </c>
      <c r="GS15" s="24">
        <v>2</v>
      </c>
      <c r="GT15" s="24">
        <v>2</v>
      </c>
      <c r="GU15" s="24">
        <v>1</v>
      </c>
      <c r="GV15" s="24">
        <v>1</v>
      </c>
      <c r="GW15" s="24">
        <v>1</v>
      </c>
      <c r="GX15" s="24">
        <v>1</v>
      </c>
      <c r="GY15" s="25">
        <v>2</v>
      </c>
    </row>
    <row r="16" spans="1:207" s="17" customFormat="1" ht="12.75" hidden="1" x14ac:dyDescent="0.2">
      <c r="A16" s="23" t="s">
        <v>207</v>
      </c>
      <c r="B16" s="24">
        <v>2013</v>
      </c>
      <c r="C16" s="24">
        <f>SUM(Tabla1[[#This Row],[Hombres_0]:[Hombres_100 y más]])</f>
        <v>7805</v>
      </c>
      <c r="D16" s="24">
        <f>SUM(Tabla1[[#This Row],[Mujeres_0]:[Mujeres_100 y más]])</f>
        <v>7584</v>
      </c>
      <c r="E16" s="24">
        <f>Tabla1[[#This Row],[TOTAL HOMBRES]]+Tabla1[[#This Row],[TOTAL MUJERES]]</f>
        <v>15389</v>
      </c>
      <c r="F16" s="24">
        <v>154</v>
      </c>
      <c r="G16" s="24">
        <v>155</v>
      </c>
      <c r="H16" s="24">
        <v>154</v>
      </c>
      <c r="I16" s="24">
        <v>155</v>
      </c>
      <c r="J16" s="24">
        <v>154</v>
      </c>
      <c r="K16" s="24">
        <v>152</v>
      </c>
      <c r="L16" s="24">
        <v>152</v>
      </c>
      <c r="M16" s="24">
        <v>151</v>
      </c>
      <c r="N16" s="24">
        <v>150</v>
      </c>
      <c r="O16" s="24">
        <v>149</v>
      </c>
      <c r="P16" s="24">
        <v>147</v>
      </c>
      <c r="Q16" s="24">
        <v>146</v>
      </c>
      <c r="R16" s="24">
        <v>145</v>
      </c>
      <c r="S16" s="24">
        <v>143</v>
      </c>
      <c r="T16" s="24">
        <v>141</v>
      </c>
      <c r="U16" s="24">
        <v>139</v>
      </c>
      <c r="V16" s="24">
        <v>137</v>
      </c>
      <c r="W16" s="24">
        <v>135</v>
      </c>
      <c r="X16" s="24">
        <v>132</v>
      </c>
      <c r="Y16" s="24">
        <v>128</v>
      </c>
      <c r="Z16" s="24">
        <v>124</v>
      </c>
      <c r="AA16" s="24">
        <v>118</v>
      </c>
      <c r="AB16" s="24">
        <v>114</v>
      </c>
      <c r="AC16" s="24">
        <v>109</v>
      </c>
      <c r="AD16" s="24">
        <v>108</v>
      </c>
      <c r="AE16" s="24">
        <v>106</v>
      </c>
      <c r="AF16" s="24">
        <v>107</v>
      </c>
      <c r="AG16" s="24">
        <v>107</v>
      </c>
      <c r="AH16" s="24">
        <v>107</v>
      </c>
      <c r="AI16" s="24">
        <v>109</v>
      </c>
      <c r="AJ16" s="24">
        <v>110</v>
      </c>
      <c r="AK16" s="24">
        <v>111</v>
      </c>
      <c r="AL16" s="24">
        <v>111</v>
      </c>
      <c r="AM16" s="24">
        <v>112</v>
      </c>
      <c r="AN16" s="24">
        <v>111</v>
      </c>
      <c r="AO16" s="24">
        <v>109</v>
      </c>
      <c r="AP16" s="24">
        <v>107</v>
      </c>
      <c r="AQ16" s="24">
        <v>107</v>
      </c>
      <c r="AR16" s="24">
        <v>105</v>
      </c>
      <c r="AS16" s="24">
        <v>102</v>
      </c>
      <c r="AT16" s="24">
        <v>101</v>
      </c>
      <c r="AU16" s="24">
        <v>101</v>
      </c>
      <c r="AV16" s="24">
        <v>100</v>
      </c>
      <c r="AW16" s="24">
        <v>99</v>
      </c>
      <c r="AX16" s="24">
        <v>99</v>
      </c>
      <c r="AY16" s="24">
        <v>98</v>
      </c>
      <c r="AZ16" s="24">
        <v>96</v>
      </c>
      <c r="BA16" s="24">
        <v>94</v>
      </c>
      <c r="BB16" s="24">
        <v>93</v>
      </c>
      <c r="BC16" s="24">
        <v>90</v>
      </c>
      <c r="BD16" s="24">
        <v>88</v>
      </c>
      <c r="BE16" s="24">
        <v>87</v>
      </c>
      <c r="BF16" s="24">
        <v>84</v>
      </c>
      <c r="BG16" s="24">
        <v>82</v>
      </c>
      <c r="BH16" s="24">
        <v>78</v>
      </c>
      <c r="BI16" s="24">
        <v>75</v>
      </c>
      <c r="BJ16" s="24">
        <v>73</v>
      </c>
      <c r="BK16" s="24">
        <v>69</v>
      </c>
      <c r="BL16" s="24">
        <v>67</v>
      </c>
      <c r="BM16" s="24">
        <v>63</v>
      </c>
      <c r="BN16" s="24">
        <v>62</v>
      </c>
      <c r="BO16" s="24">
        <v>59</v>
      </c>
      <c r="BP16" s="24">
        <v>58</v>
      </c>
      <c r="BQ16" s="24">
        <v>56</v>
      </c>
      <c r="BR16" s="24">
        <v>53</v>
      </c>
      <c r="BS16" s="24">
        <v>51</v>
      </c>
      <c r="BT16" s="24">
        <v>48</v>
      </c>
      <c r="BU16" s="24">
        <v>46</v>
      </c>
      <c r="BV16" s="24">
        <v>44</v>
      </c>
      <c r="BW16" s="24">
        <v>42</v>
      </c>
      <c r="BX16" s="24">
        <v>40</v>
      </c>
      <c r="BY16" s="24">
        <v>37</v>
      </c>
      <c r="BZ16" s="24">
        <v>34</v>
      </c>
      <c r="CA16" s="24">
        <v>33</v>
      </c>
      <c r="CB16" s="24">
        <v>30</v>
      </c>
      <c r="CC16" s="24">
        <v>28</v>
      </c>
      <c r="CD16" s="24">
        <v>27</v>
      </c>
      <c r="CE16" s="24">
        <v>25</v>
      </c>
      <c r="CF16" s="24">
        <v>23</v>
      </c>
      <c r="CG16" s="24">
        <v>21</v>
      </c>
      <c r="CH16" s="24">
        <v>20</v>
      </c>
      <c r="CI16" s="24">
        <v>18</v>
      </c>
      <c r="CJ16" s="24">
        <v>16</v>
      </c>
      <c r="CK16" s="24">
        <v>14</v>
      </c>
      <c r="CL16" s="24">
        <v>12</v>
      </c>
      <c r="CM16" s="24">
        <v>10</v>
      </c>
      <c r="CN16" s="24">
        <v>9</v>
      </c>
      <c r="CO16" s="24">
        <v>8</v>
      </c>
      <c r="CP16" s="24">
        <v>6</v>
      </c>
      <c r="CQ16" s="24">
        <v>5</v>
      </c>
      <c r="CR16" s="24">
        <v>4</v>
      </c>
      <c r="CS16" s="24">
        <v>3</v>
      </c>
      <c r="CT16" s="24">
        <v>3</v>
      </c>
      <c r="CU16" s="24">
        <v>4</v>
      </c>
      <c r="CV16" s="24">
        <v>2</v>
      </c>
      <c r="CW16" s="24">
        <v>1</v>
      </c>
      <c r="CX16" s="24">
        <v>1</v>
      </c>
      <c r="CY16" s="24">
        <v>1</v>
      </c>
      <c r="CZ16" s="24">
        <v>0</v>
      </c>
      <c r="DA16" s="24">
        <v>0</v>
      </c>
      <c r="DB16" s="24">
        <v>1</v>
      </c>
      <c r="DC16" s="24">
        <v>141</v>
      </c>
      <c r="DD16" s="24">
        <v>139</v>
      </c>
      <c r="DE16" s="24">
        <v>142</v>
      </c>
      <c r="DF16" s="24">
        <v>141</v>
      </c>
      <c r="DG16" s="24">
        <v>141</v>
      </c>
      <c r="DH16" s="24">
        <v>142</v>
      </c>
      <c r="DI16" s="24">
        <v>142</v>
      </c>
      <c r="DJ16" s="24">
        <v>142</v>
      </c>
      <c r="DK16" s="24">
        <v>142</v>
      </c>
      <c r="DL16" s="24">
        <v>143</v>
      </c>
      <c r="DM16" s="24">
        <v>142</v>
      </c>
      <c r="DN16" s="24">
        <v>142</v>
      </c>
      <c r="DO16" s="24">
        <v>141</v>
      </c>
      <c r="DP16" s="24">
        <v>142</v>
      </c>
      <c r="DQ16" s="24">
        <v>142</v>
      </c>
      <c r="DR16" s="24">
        <v>141</v>
      </c>
      <c r="DS16" s="24">
        <v>140</v>
      </c>
      <c r="DT16" s="24">
        <v>137</v>
      </c>
      <c r="DU16" s="24">
        <v>133</v>
      </c>
      <c r="DV16" s="24">
        <v>128</v>
      </c>
      <c r="DW16" s="24">
        <v>122</v>
      </c>
      <c r="DX16" s="24">
        <v>115</v>
      </c>
      <c r="DY16" s="24">
        <v>110</v>
      </c>
      <c r="DZ16" s="24">
        <v>107</v>
      </c>
      <c r="EA16" s="24">
        <v>105</v>
      </c>
      <c r="EB16" s="24">
        <v>102</v>
      </c>
      <c r="EC16" s="24">
        <v>102</v>
      </c>
      <c r="ED16" s="24">
        <v>101</v>
      </c>
      <c r="EE16" s="24">
        <v>102</v>
      </c>
      <c r="EF16" s="24">
        <v>103</v>
      </c>
      <c r="EG16" s="24">
        <v>104</v>
      </c>
      <c r="EH16" s="24">
        <v>106</v>
      </c>
      <c r="EI16" s="24">
        <v>108</v>
      </c>
      <c r="EJ16" s="24">
        <v>106</v>
      </c>
      <c r="EK16" s="24">
        <v>106</v>
      </c>
      <c r="EL16" s="24">
        <v>106</v>
      </c>
      <c r="EM16" s="24">
        <v>104</v>
      </c>
      <c r="EN16" s="24">
        <v>102</v>
      </c>
      <c r="EO16" s="24">
        <v>102</v>
      </c>
      <c r="EP16" s="24">
        <v>101</v>
      </c>
      <c r="EQ16" s="24">
        <v>100</v>
      </c>
      <c r="ER16" s="24">
        <v>101</v>
      </c>
      <c r="ES16" s="24">
        <v>100</v>
      </c>
      <c r="ET16" s="24">
        <v>99</v>
      </c>
      <c r="EU16" s="24">
        <v>97</v>
      </c>
      <c r="EV16" s="24">
        <v>96</v>
      </c>
      <c r="EW16" s="24">
        <v>94</v>
      </c>
      <c r="EX16" s="24">
        <v>92</v>
      </c>
      <c r="EY16" s="24">
        <v>90</v>
      </c>
      <c r="EZ16" s="24">
        <v>88</v>
      </c>
      <c r="FA16" s="24">
        <v>84</v>
      </c>
      <c r="FB16" s="24">
        <v>82</v>
      </c>
      <c r="FC16" s="24">
        <v>79</v>
      </c>
      <c r="FD16" s="24">
        <v>76</v>
      </c>
      <c r="FE16" s="24">
        <v>73</v>
      </c>
      <c r="FF16" s="24">
        <v>70</v>
      </c>
      <c r="FG16" s="24">
        <v>68</v>
      </c>
      <c r="FH16" s="24">
        <v>66</v>
      </c>
      <c r="FI16" s="24">
        <v>63</v>
      </c>
      <c r="FJ16" s="24">
        <v>61</v>
      </c>
      <c r="FK16" s="24">
        <v>59</v>
      </c>
      <c r="FL16" s="24">
        <v>57</v>
      </c>
      <c r="FM16" s="24">
        <v>55</v>
      </c>
      <c r="FN16" s="24">
        <v>53</v>
      </c>
      <c r="FO16" s="24">
        <v>52</v>
      </c>
      <c r="FP16" s="24">
        <v>50</v>
      </c>
      <c r="FQ16" s="24">
        <v>48</v>
      </c>
      <c r="FR16" s="24">
        <v>46</v>
      </c>
      <c r="FS16" s="24">
        <v>46</v>
      </c>
      <c r="FT16" s="24">
        <v>43</v>
      </c>
      <c r="FU16" s="24">
        <v>42</v>
      </c>
      <c r="FV16" s="24">
        <v>38</v>
      </c>
      <c r="FW16" s="24">
        <v>36</v>
      </c>
      <c r="FX16" s="24">
        <v>34</v>
      </c>
      <c r="FY16" s="24">
        <v>32</v>
      </c>
      <c r="FZ16" s="24">
        <v>30</v>
      </c>
      <c r="GA16" s="24">
        <v>28</v>
      </c>
      <c r="GB16" s="24">
        <v>27</v>
      </c>
      <c r="GC16" s="24">
        <v>24</v>
      </c>
      <c r="GD16" s="24">
        <v>23</v>
      </c>
      <c r="GE16" s="24">
        <v>22</v>
      </c>
      <c r="GF16" s="24">
        <v>19</v>
      </c>
      <c r="GG16" s="24">
        <v>18</v>
      </c>
      <c r="GH16" s="24">
        <v>16</v>
      </c>
      <c r="GI16" s="24">
        <v>14</v>
      </c>
      <c r="GJ16" s="24">
        <v>12</v>
      </c>
      <c r="GK16" s="24">
        <v>10</v>
      </c>
      <c r="GL16" s="24">
        <v>10</v>
      </c>
      <c r="GM16" s="24">
        <v>8</v>
      </c>
      <c r="GN16" s="24">
        <v>7</v>
      </c>
      <c r="GO16" s="24">
        <v>5</v>
      </c>
      <c r="GP16" s="24">
        <v>5</v>
      </c>
      <c r="GQ16" s="24">
        <v>4</v>
      </c>
      <c r="GR16" s="24">
        <v>4</v>
      </c>
      <c r="GS16" s="24">
        <v>4</v>
      </c>
      <c r="GT16" s="24">
        <v>1</v>
      </c>
      <c r="GU16" s="24">
        <v>1</v>
      </c>
      <c r="GV16" s="24">
        <v>1</v>
      </c>
      <c r="GW16" s="24">
        <v>1</v>
      </c>
      <c r="GX16" s="24">
        <v>1</v>
      </c>
      <c r="GY16" s="25">
        <v>2</v>
      </c>
    </row>
    <row r="17" spans="1:207" s="17" customFormat="1" ht="12.75" hidden="1" x14ac:dyDescent="0.2">
      <c r="A17" s="23" t="s">
        <v>207</v>
      </c>
      <c r="B17" s="24">
        <v>2014</v>
      </c>
      <c r="C17" s="24">
        <f>SUM(Tabla1[[#This Row],[Hombres_0]:[Hombres_100 y más]])</f>
        <v>7790</v>
      </c>
      <c r="D17" s="24">
        <f>SUM(Tabla1[[#This Row],[Mujeres_0]:[Mujeres_100 y más]])</f>
        <v>7585</v>
      </c>
      <c r="E17" s="24">
        <f>Tabla1[[#This Row],[TOTAL HOMBRES]]+Tabla1[[#This Row],[TOTAL MUJERES]]</f>
        <v>15375</v>
      </c>
      <c r="F17" s="24">
        <v>153</v>
      </c>
      <c r="G17" s="24">
        <v>154</v>
      </c>
      <c r="H17" s="24">
        <v>153</v>
      </c>
      <c r="I17" s="24">
        <v>154</v>
      </c>
      <c r="J17" s="24">
        <v>153</v>
      </c>
      <c r="K17" s="24">
        <v>152</v>
      </c>
      <c r="L17" s="24">
        <v>151</v>
      </c>
      <c r="M17" s="24">
        <v>150</v>
      </c>
      <c r="N17" s="24">
        <v>148</v>
      </c>
      <c r="O17" s="24">
        <v>147</v>
      </c>
      <c r="P17" s="24">
        <v>146</v>
      </c>
      <c r="Q17" s="24">
        <v>144</v>
      </c>
      <c r="R17" s="24">
        <v>143</v>
      </c>
      <c r="S17" s="24">
        <v>141</v>
      </c>
      <c r="T17" s="24">
        <v>140</v>
      </c>
      <c r="U17" s="24">
        <v>138</v>
      </c>
      <c r="V17" s="24">
        <v>135</v>
      </c>
      <c r="W17" s="24">
        <v>132</v>
      </c>
      <c r="X17" s="24">
        <v>130</v>
      </c>
      <c r="Y17" s="24">
        <v>127</v>
      </c>
      <c r="Z17" s="24">
        <v>123</v>
      </c>
      <c r="AA17" s="24">
        <v>118</v>
      </c>
      <c r="AB17" s="24">
        <v>113</v>
      </c>
      <c r="AC17" s="24">
        <v>109</v>
      </c>
      <c r="AD17" s="24">
        <v>106</v>
      </c>
      <c r="AE17" s="24">
        <v>105</v>
      </c>
      <c r="AF17" s="24">
        <v>106</v>
      </c>
      <c r="AG17" s="24">
        <v>105</v>
      </c>
      <c r="AH17" s="24">
        <v>105</v>
      </c>
      <c r="AI17" s="24">
        <v>107</v>
      </c>
      <c r="AJ17" s="24">
        <v>108</v>
      </c>
      <c r="AK17" s="24">
        <v>109</v>
      </c>
      <c r="AL17" s="24">
        <v>110</v>
      </c>
      <c r="AM17" s="24">
        <v>111</v>
      </c>
      <c r="AN17" s="24">
        <v>110</v>
      </c>
      <c r="AO17" s="24">
        <v>110</v>
      </c>
      <c r="AP17" s="24">
        <v>108</v>
      </c>
      <c r="AQ17" s="24">
        <v>107</v>
      </c>
      <c r="AR17" s="24">
        <v>106</v>
      </c>
      <c r="AS17" s="24">
        <v>104</v>
      </c>
      <c r="AT17" s="24">
        <v>102</v>
      </c>
      <c r="AU17" s="24">
        <v>100</v>
      </c>
      <c r="AV17" s="24">
        <v>100</v>
      </c>
      <c r="AW17" s="24">
        <v>100</v>
      </c>
      <c r="AX17" s="24">
        <v>99</v>
      </c>
      <c r="AY17" s="24">
        <v>98</v>
      </c>
      <c r="AZ17" s="24">
        <v>96</v>
      </c>
      <c r="BA17" s="24">
        <v>95</v>
      </c>
      <c r="BB17" s="24">
        <v>93</v>
      </c>
      <c r="BC17" s="24">
        <v>91</v>
      </c>
      <c r="BD17" s="24">
        <v>89</v>
      </c>
      <c r="BE17" s="24">
        <v>86</v>
      </c>
      <c r="BF17" s="24">
        <v>83</v>
      </c>
      <c r="BG17" s="24">
        <v>81</v>
      </c>
      <c r="BH17" s="24">
        <v>78</v>
      </c>
      <c r="BI17" s="24">
        <v>75</v>
      </c>
      <c r="BJ17" s="24">
        <v>72</v>
      </c>
      <c r="BK17" s="24">
        <v>70</v>
      </c>
      <c r="BL17" s="24">
        <v>68</v>
      </c>
      <c r="BM17" s="24">
        <v>66</v>
      </c>
      <c r="BN17" s="24">
        <v>64</v>
      </c>
      <c r="BO17" s="24">
        <v>62</v>
      </c>
      <c r="BP17" s="24">
        <v>60</v>
      </c>
      <c r="BQ17" s="24">
        <v>58</v>
      </c>
      <c r="BR17" s="24">
        <v>55</v>
      </c>
      <c r="BS17" s="24">
        <v>54</v>
      </c>
      <c r="BT17" s="24">
        <v>52</v>
      </c>
      <c r="BU17" s="24">
        <v>49</v>
      </c>
      <c r="BV17" s="24">
        <v>45</v>
      </c>
      <c r="BW17" s="24">
        <v>42</v>
      </c>
      <c r="BX17" s="24">
        <v>40</v>
      </c>
      <c r="BY17" s="24">
        <v>38</v>
      </c>
      <c r="BZ17" s="24">
        <v>34</v>
      </c>
      <c r="CA17" s="24">
        <v>33</v>
      </c>
      <c r="CB17" s="24">
        <v>30</v>
      </c>
      <c r="CC17" s="24">
        <v>29</v>
      </c>
      <c r="CD17" s="24">
        <v>26</v>
      </c>
      <c r="CE17" s="24">
        <v>24</v>
      </c>
      <c r="CF17" s="24">
        <v>23</v>
      </c>
      <c r="CG17" s="24">
        <v>21</v>
      </c>
      <c r="CH17" s="24">
        <v>19</v>
      </c>
      <c r="CI17" s="24">
        <v>17</v>
      </c>
      <c r="CJ17" s="24">
        <v>16</v>
      </c>
      <c r="CK17" s="24">
        <v>12</v>
      </c>
      <c r="CL17" s="24">
        <v>11</v>
      </c>
      <c r="CM17" s="24">
        <v>11</v>
      </c>
      <c r="CN17" s="24">
        <v>10</v>
      </c>
      <c r="CO17" s="24">
        <v>8</v>
      </c>
      <c r="CP17" s="24">
        <v>6</v>
      </c>
      <c r="CQ17" s="24">
        <v>5</v>
      </c>
      <c r="CR17" s="24">
        <v>4</v>
      </c>
      <c r="CS17" s="24">
        <v>4</v>
      </c>
      <c r="CT17" s="24">
        <v>3</v>
      </c>
      <c r="CU17" s="24">
        <v>3</v>
      </c>
      <c r="CV17" s="24">
        <v>3</v>
      </c>
      <c r="CW17" s="24">
        <v>2</v>
      </c>
      <c r="CX17" s="24">
        <v>1</v>
      </c>
      <c r="CY17" s="24">
        <v>1</v>
      </c>
      <c r="CZ17" s="24">
        <v>0</v>
      </c>
      <c r="DA17" s="24">
        <v>0</v>
      </c>
      <c r="DB17" s="24">
        <v>2</v>
      </c>
      <c r="DC17" s="24">
        <v>138</v>
      </c>
      <c r="DD17" s="24">
        <v>136</v>
      </c>
      <c r="DE17" s="24">
        <v>139</v>
      </c>
      <c r="DF17" s="24">
        <v>139</v>
      </c>
      <c r="DG17" s="24">
        <v>139</v>
      </c>
      <c r="DH17" s="24">
        <v>140</v>
      </c>
      <c r="DI17" s="24">
        <v>140</v>
      </c>
      <c r="DJ17" s="24">
        <v>140</v>
      </c>
      <c r="DK17" s="24">
        <v>141</v>
      </c>
      <c r="DL17" s="24">
        <v>141</v>
      </c>
      <c r="DM17" s="24">
        <v>141</v>
      </c>
      <c r="DN17" s="24">
        <v>141</v>
      </c>
      <c r="DO17" s="24">
        <v>141</v>
      </c>
      <c r="DP17" s="24">
        <v>140</v>
      </c>
      <c r="DQ17" s="24">
        <v>139</v>
      </c>
      <c r="DR17" s="24">
        <v>138</v>
      </c>
      <c r="DS17" s="24">
        <v>137</v>
      </c>
      <c r="DT17" s="24">
        <v>134</v>
      </c>
      <c r="DU17" s="24">
        <v>131</v>
      </c>
      <c r="DV17" s="24">
        <v>126</v>
      </c>
      <c r="DW17" s="24">
        <v>121</v>
      </c>
      <c r="DX17" s="24">
        <v>115</v>
      </c>
      <c r="DY17" s="24">
        <v>110</v>
      </c>
      <c r="DZ17" s="24">
        <v>105</v>
      </c>
      <c r="EA17" s="24">
        <v>103</v>
      </c>
      <c r="EB17" s="24">
        <v>100</v>
      </c>
      <c r="EC17" s="24">
        <v>100</v>
      </c>
      <c r="ED17" s="24">
        <v>100</v>
      </c>
      <c r="EE17" s="24">
        <v>100</v>
      </c>
      <c r="EF17" s="24">
        <v>102</v>
      </c>
      <c r="EG17" s="24">
        <v>103</v>
      </c>
      <c r="EH17" s="24">
        <v>105</v>
      </c>
      <c r="EI17" s="24">
        <v>107</v>
      </c>
      <c r="EJ17" s="24">
        <v>107</v>
      </c>
      <c r="EK17" s="24">
        <v>107</v>
      </c>
      <c r="EL17" s="24">
        <v>107</v>
      </c>
      <c r="EM17" s="24">
        <v>106</v>
      </c>
      <c r="EN17" s="24">
        <v>105</v>
      </c>
      <c r="EO17" s="24">
        <v>104</v>
      </c>
      <c r="EP17" s="24">
        <v>103</v>
      </c>
      <c r="EQ17" s="24">
        <v>102</v>
      </c>
      <c r="ER17" s="24">
        <v>101</v>
      </c>
      <c r="ES17" s="24">
        <v>101</v>
      </c>
      <c r="ET17" s="24">
        <v>99</v>
      </c>
      <c r="EU17" s="24">
        <v>98</v>
      </c>
      <c r="EV17" s="24">
        <v>97</v>
      </c>
      <c r="EW17" s="24">
        <v>94</v>
      </c>
      <c r="EX17" s="24">
        <v>92</v>
      </c>
      <c r="EY17" s="24">
        <v>89</v>
      </c>
      <c r="EZ17" s="24">
        <v>87</v>
      </c>
      <c r="FA17" s="24">
        <v>84</v>
      </c>
      <c r="FB17" s="24">
        <v>82</v>
      </c>
      <c r="FC17" s="24">
        <v>78</v>
      </c>
      <c r="FD17" s="24">
        <v>77</v>
      </c>
      <c r="FE17" s="24">
        <v>75</v>
      </c>
      <c r="FF17" s="24">
        <v>73</v>
      </c>
      <c r="FG17" s="24">
        <v>69</v>
      </c>
      <c r="FH17" s="24">
        <v>68</v>
      </c>
      <c r="FI17" s="24">
        <v>66</v>
      </c>
      <c r="FJ17" s="24">
        <v>64</v>
      </c>
      <c r="FK17" s="24">
        <v>61</v>
      </c>
      <c r="FL17" s="24">
        <v>60</v>
      </c>
      <c r="FM17" s="24">
        <v>58</v>
      </c>
      <c r="FN17" s="24">
        <v>56</v>
      </c>
      <c r="FO17" s="24">
        <v>54</v>
      </c>
      <c r="FP17" s="24">
        <v>53</v>
      </c>
      <c r="FQ17" s="24">
        <v>51</v>
      </c>
      <c r="FR17" s="24">
        <v>48</v>
      </c>
      <c r="FS17" s="24">
        <v>46</v>
      </c>
      <c r="FT17" s="24">
        <v>43</v>
      </c>
      <c r="FU17" s="24">
        <v>41</v>
      </c>
      <c r="FV17" s="24">
        <v>39</v>
      </c>
      <c r="FW17" s="24">
        <v>37</v>
      </c>
      <c r="FX17" s="24">
        <v>34</v>
      </c>
      <c r="FY17" s="24">
        <v>33</v>
      </c>
      <c r="FZ17" s="24">
        <v>30</v>
      </c>
      <c r="GA17" s="24">
        <v>28</v>
      </c>
      <c r="GB17" s="24">
        <v>27</v>
      </c>
      <c r="GC17" s="24">
        <v>24</v>
      </c>
      <c r="GD17" s="24">
        <v>23</v>
      </c>
      <c r="GE17" s="24">
        <v>21</v>
      </c>
      <c r="GF17" s="24">
        <v>19</v>
      </c>
      <c r="GG17" s="24">
        <v>18</v>
      </c>
      <c r="GH17" s="24">
        <v>15</v>
      </c>
      <c r="GI17" s="24">
        <v>14</v>
      </c>
      <c r="GJ17" s="24">
        <v>13</v>
      </c>
      <c r="GK17" s="24">
        <v>11</v>
      </c>
      <c r="GL17" s="24">
        <v>10</v>
      </c>
      <c r="GM17" s="24">
        <v>8</v>
      </c>
      <c r="GN17" s="24">
        <v>8</v>
      </c>
      <c r="GO17" s="24">
        <v>7</v>
      </c>
      <c r="GP17" s="24">
        <v>5</v>
      </c>
      <c r="GQ17" s="24">
        <v>4</v>
      </c>
      <c r="GR17" s="24">
        <v>4</v>
      </c>
      <c r="GS17" s="24">
        <v>4</v>
      </c>
      <c r="GT17" s="24">
        <v>4</v>
      </c>
      <c r="GU17" s="24">
        <v>1</v>
      </c>
      <c r="GV17" s="24">
        <v>2</v>
      </c>
      <c r="GW17" s="24">
        <v>1</v>
      </c>
      <c r="GX17" s="24">
        <v>1</v>
      </c>
      <c r="GY17" s="25">
        <v>2</v>
      </c>
    </row>
    <row r="18" spans="1:207" s="17" customFormat="1" ht="12.75" hidden="1" x14ac:dyDescent="0.2">
      <c r="A18" s="23" t="s">
        <v>207</v>
      </c>
      <c r="B18" s="24">
        <v>2015</v>
      </c>
      <c r="C18" s="24">
        <f>SUM(Tabla1[[#This Row],[Hombres_0]:[Hombres_100 y más]])</f>
        <v>7797</v>
      </c>
      <c r="D18" s="24">
        <f>SUM(Tabla1[[#This Row],[Mujeres_0]:[Mujeres_100 y más]])</f>
        <v>7544</v>
      </c>
      <c r="E18" s="24">
        <f>Tabla1[[#This Row],[TOTAL HOMBRES]]+Tabla1[[#This Row],[TOTAL MUJERES]]</f>
        <v>15341</v>
      </c>
      <c r="F18" s="24">
        <v>151</v>
      </c>
      <c r="G18" s="24">
        <v>152</v>
      </c>
      <c r="H18" s="24">
        <v>151</v>
      </c>
      <c r="I18" s="24">
        <v>152</v>
      </c>
      <c r="J18" s="24">
        <v>150</v>
      </c>
      <c r="K18" s="24">
        <v>150</v>
      </c>
      <c r="L18" s="24">
        <v>149</v>
      </c>
      <c r="M18" s="24">
        <v>148</v>
      </c>
      <c r="N18" s="24">
        <v>146</v>
      </c>
      <c r="O18" s="24">
        <v>146</v>
      </c>
      <c r="P18" s="24">
        <v>144</v>
      </c>
      <c r="Q18" s="24">
        <v>143</v>
      </c>
      <c r="R18" s="24">
        <v>141</v>
      </c>
      <c r="S18" s="24">
        <v>139</v>
      </c>
      <c r="T18" s="24">
        <v>138</v>
      </c>
      <c r="U18" s="24">
        <v>136</v>
      </c>
      <c r="V18" s="24">
        <v>133</v>
      </c>
      <c r="W18" s="24">
        <v>131</v>
      </c>
      <c r="X18" s="24">
        <v>130</v>
      </c>
      <c r="Y18" s="24">
        <v>126</v>
      </c>
      <c r="Z18" s="24">
        <v>122</v>
      </c>
      <c r="AA18" s="24">
        <v>119</v>
      </c>
      <c r="AB18" s="24">
        <v>114</v>
      </c>
      <c r="AC18" s="24">
        <v>110</v>
      </c>
      <c r="AD18" s="24">
        <v>107</v>
      </c>
      <c r="AE18" s="24">
        <v>105</v>
      </c>
      <c r="AF18" s="24">
        <v>104</v>
      </c>
      <c r="AG18" s="24">
        <v>104</v>
      </c>
      <c r="AH18" s="24">
        <v>104</v>
      </c>
      <c r="AI18" s="24">
        <v>106</v>
      </c>
      <c r="AJ18" s="24">
        <v>108</v>
      </c>
      <c r="AK18" s="24">
        <v>108</v>
      </c>
      <c r="AL18" s="24">
        <v>110</v>
      </c>
      <c r="AM18" s="24">
        <v>111</v>
      </c>
      <c r="AN18" s="24">
        <v>110</v>
      </c>
      <c r="AO18" s="24">
        <v>111</v>
      </c>
      <c r="AP18" s="24">
        <v>110</v>
      </c>
      <c r="AQ18" s="24">
        <v>108</v>
      </c>
      <c r="AR18" s="24">
        <v>106</v>
      </c>
      <c r="AS18" s="24">
        <v>105</v>
      </c>
      <c r="AT18" s="24">
        <v>104</v>
      </c>
      <c r="AU18" s="24">
        <v>102</v>
      </c>
      <c r="AV18" s="24">
        <v>101</v>
      </c>
      <c r="AW18" s="24">
        <v>100</v>
      </c>
      <c r="AX18" s="24">
        <v>99</v>
      </c>
      <c r="AY18" s="24">
        <v>97</v>
      </c>
      <c r="AZ18" s="24">
        <v>96</v>
      </c>
      <c r="BA18" s="24">
        <v>95</v>
      </c>
      <c r="BB18" s="24">
        <v>93</v>
      </c>
      <c r="BC18" s="24">
        <v>92</v>
      </c>
      <c r="BD18" s="24">
        <v>90</v>
      </c>
      <c r="BE18" s="24">
        <v>87</v>
      </c>
      <c r="BF18" s="24">
        <v>85</v>
      </c>
      <c r="BG18" s="24">
        <v>83</v>
      </c>
      <c r="BH18" s="24">
        <v>80</v>
      </c>
      <c r="BI18" s="24">
        <v>77</v>
      </c>
      <c r="BJ18" s="24">
        <v>75</v>
      </c>
      <c r="BK18" s="24">
        <v>73</v>
      </c>
      <c r="BL18" s="24">
        <v>70</v>
      </c>
      <c r="BM18" s="24">
        <v>68</v>
      </c>
      <c r="BN18" s="24">
        <v>66</v>
      </c>
      <c r="BO18" s="24">
        <v>64</v>
      </c>
      <c r="BP18" s="24">
        <v>61</v>
      </c>
      <c r="BQ18" s="24">
        <v>60</v>
      </c>
      <c r="BR18" s="24">
        <v>57</v>
      </c>
      <c r="BS18" s="24">
        <v>55</v>
      </c>
      <c r="BT18" s="24">
        <v>52</v>
      </c>
      <c r="BU18" s="24">
        <v>49</v>
      </c>
      <c r="BV18" s="24">
        <v>47</v>
      </c>
      <c r="BW18" s="24">
        <v>44</v>
      </c>
      <c r="BX18" s="24">
        <v>41</v>
      </c>
      <c r="BY18" s="24">
        <v>38</v>
      </c>
      <c r="BZ18" s="24">
        <v>36</v>
      </c>
      <c r="CA18" s="24">
        <v>33</v>
      </c>
      <c r="CB18" s="24">
        <v>30</v>
      </c>
      <c r="CC18" s="24">
        <v>29</v>
      </c>
      <c r="CD18" s="24">
        <v>26</v>
      </c>
      <c r="CE18" s="24">
        <v>24</v>
      </c>
      <c r="CF18" s="24">
        <v>23</v>
      </c>
      <c r="CG18" s="24">
        <v>20</v>
      </c>
      <c r="CH18" s="24">
        <v>19</v>
      </c>
      <c r="CI18" s="24">
        <v>16</v>
      </c>
      <c r="CJ18" s="24">
        <v>14</v>
      </c>
      <c r="CK18" s="24">
        <v>12</v>
      </c>
      <c r="CL18" s="24">
        <v>12</v>
      </c>
      <c r="CM18" s="24">
        <v>11</v>
      </c>
      <c r="CN18" s="24">
        <v>9</v>
      </c>
      <c r="CO18" s="24">
        <v>8</v>
      </c>
      <c r="CP18" s="24">
        <v>6</v>
      </c>
      <c r="CQ18" s="24">
        <v>5</v>
      </c>
      <c r="CR18" s="24">
        <v>4</v>
      </c>
      <c r="CS18" s="24">
        <v>4</v>
      </c>
      <c r="CT18" s="24">
        <v>3</v>
      </c>
      <c r="CU18" s="24">
        <v>3</v>
      </c>
      <c r="CV18" s="24">
        <v>3</v>
      </c>
      <c r="CW18" s="24">
        <v>3</v>
      </c>
      <c r="CX18" s="24">
        <v>2</v>
      </c>
      <c r="CY18" s="24">
        <v>1</v>
      </c>
      <c r="CZ18" s="24">
        <v>0</v>
      </c>
      <c r="DA18" s="24">
        <v>0</v>
      </c>
      <c r="DB18" s="24">
        <v>2</v>
      </c>
      <c r="DC18" s="24">
        <v>136</v>
      </c>
      <c r="DD18" s="24">
        <v>134</v>
      </c>
      <c r="DE18" s="24">
        <v>137</v>
      </c>
      <c r="DF18" s="24">
        <v>136</v>
      </c>
      <c r="DG18" s="24">
        <v>137</v>
      </c>
      <c r="DH18" s="24">
        <v>138</v>
      </c>
      <c r="DI18" s="24">
        <v>138</v>
      </c>
      <c r="DJ18" s="24">
        <v>138</v>
      </c>
      <c r="DK18" s="24">
        <v>139</v>
      </c>
      <c r="DL18" s="24">
        <v>140</v>
      </c>
      <c r="DM18" s="24">
        <v>139</v>
      </c>
      <c r="DN18" s="24">
        <v>139</v>
      </c>
      <c r="DO18" s="24">
        <v>139</v>
      </c>
      <c r="DP18" s="24">
        <v>137</v>
      </c>
      <c r="DQ18" s="24">
        <v>136</v>
      </c>
      <c r="DR18" s="24">
        <v>135</v>
      </c>
      <c r="DS18" s="24">
        <v>134</v>
      </c>
      <c r="DT18" s="24">
        <v>132</v>
      </c>
      <c r="DU18" s="24">
        <v>128</v>
      </c>
      <c r="DV18" s="24">
        <v>124</v>
      </c>
      <c r="DW18" s="24">
        <v>120</v>
      </c>
      <c r="DX18" s="24">
        <v>115</v>
      </c>
      <c r="DY18" s="24">
        <v>109</v>
      </c>
      <c r="DZ18" s="24">
        <v>104</v>
      </c>
      <c r="EA18" s="24">
        <v>101</v>
      </c>
      <c r="EB18" s="24">
        <v>99</v>
      </c>
      <c r="EC18" s="24">
        <v>99</v>
      </c>
      <c r="ED18" s="24">
        <v>98</v>
      </c>
      <c r="EE18" s="24">
        <v>99</v>
      </c>
      <c r="EF18" s="24">
        <v>100</v>
      </c>
      <c r="EG18" s="24">
        <v>101</v>
      </c>
      <c r="EH18" s="24">
        <v>103</v>
      </c>
      <c r="EI18" s="24">
        <v>104</v>
      </c>
      <c r="EJ18" s="24">
        <v>106</v>
      </c>
      <c r="EK18" s="24">
        <v>107</v>
      </c>
      <c r="EL18" s="24">
        <v>106</v>
      </c>
      <c r="EM18" s="24">
        <v>107</v>
      </c>
      <c r="EN18" s="24">
        <v>105</v>
      </c>
      <c r="EO18" s="24">
        <v>104</v>
      </c>
      <c r="EP18" s="24">
        <v>103</v>
      </c>
      <c r="EQ18" s="24">
        <v>102</v>
      </c>
      <c r="ER18" s="24">
        <v>101</v>
      </c>
      <c r="ES18" s="24">
        <v>100</v>
      </c>
      <c r="ET18" s="24">
        <v>100</v>
      </c>
      <c r="EU18" s="24">
        <v>98</v>
      </c>
      <c r="EV18" s="24">
        <v>97</v>
      </c>
      <c r="EW18" s="24">
        <v>96</v>
      </c>
      <c r="EX18" s="24">
        <v>93</v>
      </c>
      <c r="EY18" s="24">
        <v>91</v>
      </c>
      <c r="EZ18" s="24">
        <v>89</v>
      </c>
      <c r="FA18" s="24">
        <v>85</v>
      </c>
      <c r="FB18" s="24">
        <v>83</v>
      </c>
      <c r="FC18" s="24">
        <v>81</v>
      </c>
      <c r="FD18" s="24">
        <v>78</v>
      </c>
      <c r="FE18" s="24">
        <v>75</v>
      </c>
      <c r="FF18" s="24">
        <v>73</v>
      </c>
      <c r="FG18" s="24">
        <v>71</v>
      </c>
      <c r="FH18" s="24">
        <v>69</v>
      </c>
      <c r="FI18" s="24">
        <v>66</v>
      </c>
      <c r="FJ18" s="24">
        <v>64</v>
      </c>
      <c r="FK18" s="24">
        <v>62</v>
      </c>
      <c r="FL18" s="24">
        <v>59</v>
      </c>
      <c r="FM18" s="24">
        <v>58</v>
      </c>
      <c r="FN18" s="24">
        <v>57</v>
      </c>
      <c r="FO18" s="24">
        <v>54</v>
      </c>
      <c r="FP18" s="24">
        <v>53</v>
      </c>
      <c r="FQ18" s="24">
        <v>51</v>
      </c>
      <c r="FR18" s="24">
        <v>49</v>
      </c>
      <c r="FS18" s="24">
        <v>47</v>
      </c>
      <c r="FT18" s="24">
        <v>45</v>
      </c>
      <c r="FU18" s="24">
        <v>42</v>
      </c>
      <c r="FV18" s="24">
        <v>39</v>
      </c>
      <c r="FW18" s="24">
        <v>38</v>
      </c>
      <c r="FX18" s="24">
        <v>35</v>
      </c>
      <c r="FY18" s="24">
        <v>33</v>
      </c>
      <c r="FZ18" s="24">
        <v>31</v>
      </c>
      <c r="GA18" s="24">
        <v>28</v>
      </c>
      <c r="GB18" s="24">
        <v>27</v>
      </c>
      <c r="GC18" s="24">
        <v>24</v>
      </c>
      <c r="GD18" s="24">
        <v>23</v>
      </c>
      <c r="GE18" s="24">
        <v>20</v>
      </c>
      <c r="GF18" s="24">
        <v>18</v>
      </c>
      <c r="GG18" s="24">
        <v>17</v>
      </c>
      <c r="GH18" s="24">
        <v>16</v>
      </c>
      <c r="GI18" s="24">
        <v>15</v>
      </c>
      <c r="GJ18" s="24">
        <v>13</v>
      </c>
      <c r="GK18" s="24">
        <v>11</v>
      </c>
      <c r="GL18" s="24">
        <v>10</v>
      </c>
      <c r="GM18" s="24">
        <v>8</v>
      </c>
      <c r="GN18" s="24">
        <v>8</v>
      </c>
      <c r="GO18" s="24">
        <v>7</v>
      </c>
      <c r="GP18" s="24">
        <v>5</v>
      </c>
      <c r="GQ18" s="24">
        <v>4</v>
      </c>
      <c r="GR18" s="24">
        <v>4</v>
      </c>
      <c r="GS18" s="24">
        <v>3</v>
      </c>
      <c r="GT18" s="24">
        <v>3</v>
      </c>
      <c r="GU18" s="24">
        <v>3</v>
      </c>
      <c r="GV18" s="24">
        <v>2</v>
      </c>
      <c r="GW18" s="24">
        <v>1</v>
      </c>
      <c r="GX18" s="24">
        <v>1</v>
      </c>
      <c r="GY18" s="25">
        <v>2</v>
      </c>
    </row>
    <row r="19" spans="1:207" s="17" customFormat="1" ht="12.75" hidden="1" x14ac:dyDescent="0.2">
      <c r="A19" s="23" t="s">
        <v>207</v>
      </c>
      <c r="B19" s="24">
        <v>2016</v>
      </c>
      <c r="C19" s="24">
        <f>SUM(Tabla1[[#This Row],[Hombres_0]:[Hombres_100 y más]])</f>
        <v>7788</v>
      </c>
      <c r="D19" s="24">
        <f>SUM(Tabla1[[#This Row],[Mujeres_0]:[Mujeres_100 y más]])</f>
        <v>7527</v>
      </c>
      <c r="E19" s="24">
        <f>Tabla1[[#This Row],[TOTAL HOMBRES]]+Tabla1[[#This Row],[TOTAL MUJERES]]</f>
        <v>15315</v>
      </c>
      <c r="F19" s="24">
        <v>151</v>
      </c>
      <c r="G19" s="24">
        <v>150</v>
      </c>
      <c r="H19" s="24">
        <v>150</v>
      </c>
      <c r="I19" s="24">
        <v>150</v>
      </c>
      <c r="J19" s="24">
        <v>149</v>
      </c>
      <c r="K19" s="24">
        <v>148</v>
      </c>
      <c r="L19" s="24">
        <v>147</v>
      </c>
      <c r="M19" s="24">
        <v>146</v>
      </c>
      <c r="N19" s="24">
        <v>146</v>
      </c>
      <c r="O19" s="24">
        <v>145</v>
      </c>
      <c r="P19" s="24">
        <v>143</v>
      </c>
      <c r="Q19" s="24">
        <v>142</v>
      </c>
      <c r="R19" s="24">
        <v>141</v>
      </c>
      <c r="S19" s="24">
        <v>138</v>
      </c>
      <c r="T19" s="24">
        <v>137</v>
      </c>
      <c r="U19" s="24">
        <v>134</v>
      </c>
      <c r="V19" s="24">
        <v>132</v>
      </c>
      <c r="W19" s="24">
        <v>130</v>
      </c>
      <c r="X19" s="24">
        <v>128</v>
      </c>
      <c r="Y19" s="24">
        <v>125</v>
      </c>
      <c r="Z19" s="24">
        <v>122</v>
      </c>
      <c r="AA19" s="24">
        <v>118</v>
      </c>
      <c r="AB19" s="24">
        <v>116</v>
      </c>
      <c r="AC19" s="24">
        <v>111</v>
      </c>
      <c r="AD19" s="24">
        <v>107</v>
      </c>
      <c r="AE19" s="24">
        <v>103</v>
      </c>
      <c r="AF19" s="24">
        <v>102</v>
      </c>
      <c r="AG19" s="24">
        <v>102</v>
      </c>
      <c r="AH19" s="24">
        <v>102</v>
      </c>
      <c r="AI19" s="24">
        <v>104</v>
      </c>
      <c r="AJ19" s="24">
        <v>107</v>
      </c>
      <c r="AK19" s="24">
        <v>107</v>
      </c>
      <c r="AL19" s="24">
        <v>109</v>
      </c>
      <c r="AM19" s="24">
        <v>110</v>
      </c>
      <c r="AN19" s="24">
        <v>111</v>
      </c>
      <c r="AO19" s="24">
        <v>110</v>
      </c>
      <c r="AP19" s="24">
        <v>110</v>
      </c>
      <c r="AQ19" s="24">
        <v>108</v>
      </c>
      <c r="AR19" s="24">
        <v>107</v>
      </c>
      <c r="AS19" s="24">
        <v>106</v>
      </c>
      <c r="AT19" s="24">
        <v>104</v>
      </c>
      <c r="AU19" s="24">
        <v>102</v>
      </c>
      <c r="AV19" s="24">
        <v>101</v>
      </c>
      <c r="AW19" s="24">
        <v>100</v>
      </c>
      <c r="AX19" s="24">
        <v>99</v>
      </c>
      <c r="AY19" s="24">
        <v>98</v>
      </c>
      <c r="AZ19" s="24">
        <v>97</v>
      </c>
      <c r="BA19" s="24">
        <v>96</v>
      </c>
      <c r="BB19" s="24">
        <v>94</v>
      </c>
      <c r="BC19" s="24">
        <v>92</v>
      </c>
      <c r="BD19" s="24">
        <v>90</v>
      </c>
      <c r="BE19" s="24">
        <v>87</v>
      </c>
      <c r="BF19" s="24">
        <v>84</v>
      </c>
      <c r="BG19" s="24">
        <v>82</v>
      </c>
      <c r="BH19" s="24">
        <v>80</v>
      </c>
      <c r="BI19" s="24">
        <v>78</v>
      </c>
      <c r="BJ19" s="24">
        <v>75</v>
      </c>
      <c r="BK19" s="24">
        <v>73</v>
      </c>
      <c r="BL19" s="24">
        <v>71</v>
      </c>
      <c r="BM19" s="24">
        <v>69</v>
      </c>
      <c r="BN19" s="24">
        <v>67</v>
      </c>
      <c r="BO19" s="24">
        <v>65</v>
      </c>
      <c r="BP19" s="24">
        <v>63</v>
      </c>
      <c r="BQ19" s="24">
        <v>61</v>
      </c>
      <c r="BR19" s="24">
        <v>58</v>
      </c>
      <c r="BS19" s="24">
        <v>57</v>
      </c>
      <c r="BT19" s="24">
        <v>54</v>
      </c>
      <c r="BU19" s="24">
        <v>52</v>
      </c>
      <c r="BV19" s="24">
        <v>48</v>
      </c>
      <c r="BW19" s="24">
        <v>45</v>
      </c>
      <c r="BX19" s="24">
        <v>42</v>
      </c>
      <c r="BY19" s="24">
        <v>39</v>
      </c>
      <c r="BZ19" s="24">
        <v>36</v>
      </c>
      <c r="CA19" s="24">
        <v>34</v>
      </c>
      <c r="CB19" s="24">
        <v>31</v>
      </c>
      <c r="CC19" s="24">
        <v>29</v>
      </c>
      <c r="CD19" s="24">
        <v>25</v>
      </c>
      <c r="CE19" s="24">
        <v>23</v>
      </c>
      <c r="CF19" s="24">
        <v>21</v>
      </c>
      <c r="CG19" s="24">
        <v>19</v>
      </c>
      <c r="CH19" s="24">
        <v>18</v>
      </c>
      <c r="CI19" s="24">
        <v>17</v>
      </c>
      <c r="CJ19" s="24">
        <v>15</v>
      </c>
      <c r="CK19" s="24">
        <v>13</v>
      </c>
      <c r="CL19" s="24">
        <v>12</v>
      </c>
      <c r="CM19" s="24">
        <v>11</v>
      </c>
      <c r="CN19" s="24">
        <v>9</v>
      </c>
      <c r="CO19" s="24">
        <v>8</v>
      </c>
      <c r="CP19" s="24">
        <v>6</v>
      </c>
      <c r="CQ19" s="24">
        <v>5</v>
      </c>
      <c r="CR19" s="24">
        <v>5</v>
      </c>
      <c r="CS19" s="24">
        <v>4</v>
      </c>
      <c r="CT19" s="24">
        <v>4</v>
      </c>
      <c r="CU19" s="24">
        <v>3</v>
      </c>
      <c r="CV19" s="24">
        <v>3</v>
      </c>
      <c r="CW19" s="24">
        <v>3</v>
      </c>
      <c r="CX19" s="24">
        <v>3</v>
      </c>
      <c r="CY19" s="24">
        <v>1</v>
      </c>
      <c r="CZ19" s="24">
        <v>1</v>
      </c>
      <c r="DA19" s="24">
        <v>0</v>
      </c>
      <c r="DB19" s="24">
        <v>2</v>
      </c>
      <c r="DC19" s="24">
        <v>135</v>
      </c>
      <c r="DD19" s="24">
        <v>133</v>
      </c>
      <c r="DE19" s="24">
        <v>136</v>
      </c>
      <c r="DF19" s="24">
        <v>136</v>
      </c>
      <c r="DG19" s="24">
        <v>137</v>
      </c>
      <c r="DH19" s="24">
        <v>137</v>
      </c>
      <c r="DI19" s="24">
        <v>138</v>
      </c>
      <c r="DJ19" s="24">
        <v>138</v>
      </c>
      <c r="DK19" s="24">
        <v>139</v>
      </c>
      <c r="DL19" s="24">
        <v>139</v>
      </c>
      <c r="DM19" s="24">
        <v>139</v>
      </c>
      <c r="DN19" s="24">
        <v>138</v>
      </c>
      <c r="DO19" s="24">
        <v>137</v>
      </c>
      <c r="DP19" s="24">
        <v>136</v>
      </c>
      <c r="DQ19" s="24">
        <v>135</v>
      </c>
      <c r="DR19" s="24">
        <v>133</v>
      </c>
      <c r="DS19" s="24">
        <v>131</v>
      </c>
      <c r="DT19" s="24">
        <v>129</v>
      </c>
      <c r="DU19" s="24">
        <v>126</v>
      </c>
      <c r="DV19" s="24">
        <v>123</v>
      </c>
      <c r="DW19" s="24">
        <v>118</v>
      </c>
      <c r="DX19" s="24">
        <v>114</v>
      </c>
      <c r="DY19" s="24">
        <v>108</v>
      </c>
      <c r="DZ19" s="24">
        <v>104</v>
      </c>
      <c r="EA19" s="24">
        <v>100</v>
      </c>
      <c r="EB19" s="24">
        <v>97</v>
      </c>
      <c r="EC19" s="24">
        <v>96</v>
      </c>
      <c r="ED19" s="24">
        <v>96</v>
      </c>
      <c r="EE19" s="24">
        <v>97</v>
      </c>
      <c r="EF19" s="24">
        <v>99</v>
      </c>
      <c r="EG19" s="24">
        <v>100</v>
      </c>
      <c r="EH19" s="24">
        <v>102</v>
      </c>
      <c r="EI19" s="24">
        <v>104</v>
      </c>
      <c r="EJ19" s="24">
        <v>104</v>
      </c>
      <c r="EK19" s="24">
        <v>106</v>
      </c>
      <c r="EL19" s="24">
        <v>106</v>
      </c>
      <c r="EM19" s="24">
        <v>106</v>
      </c>
      <c r="EN19" s="24">
        <v>105</v>
      </c>
      <c r="EO19" s="24">
        <v>105</v>
      </c>
      <c r="EP19" s="24">
        <v>103</v>
      </c>
      <c r="EQ19" s="24">
        <v>102</v>
      </c>
      <c r="ER19" s="24">
        <v>101</v>
      </c>
      <c r="ES19" s="24">
        <v>99</v>
      </c>
      <c r="ET19" s="24">
        <v>98</v>
      </c>
      <c r="EU19" s="24">
        <v>97</v>
      </c>
      <c r="EV19" s="24">
        <v>96</v>
      </c>
      <c r="EW19" s="24">
        <v>94</v>
      </c>
      <c r="EX19" s="24">
        <v>93</v>
      </c>
      <c r="EY19" s="24">
        <v>90</v>
      </c>
      <c r="EZ19" s="24">
        <v>87</v>
      </c>
      <c r="FA19" s="24">
        <v>85</v>
      </c>
      <c r="FB19" s="24">
        <v>83</v>
      </c>
      <c r="FC19" s="24">
        <v>81</v>
      </c>
      <c r="FD19" s="24">
        <v>78</v>
      </c>
      <c r="FE19" s="24">
        <v>76</v>
      </c>
      <c r="FF19" s="24">
        <v>74</v>
      </c>
      <c r="FG19" s="24">
        <v>72</v>
      </c>
      <c r="FH19" s="24">
        <v>69</v>
      </c>
      <c r="FI19" s="24">
        <v>67</v>
      </c>
      <c r="FJ19" s="24">
        <v>65</v>
      </c>
      <c r="FK19" s="24">
        <v>64</v>
      </c>
      <c r="FL19" s="24">
        <v>62</v>
      </c>
      <c r="FM19" s="24">
        <v>60</v>
      </c>
      <c r="FN19" s="24">
        <v>58</v>
      </c>
      <c r="FO19" s="24">
        <v>56</v>
      </c>
      <c r="FP19" s="24">
        <v>55</v>
      </c>
      <c r="FQ19" s="24">
        <v>53</v>
      </c>
      <c r="FR19" s="24">
        <v>51</v>
      </c>
      <c r="FS19" s="24">
        <v>49</v>
      </c>
      <c r="FT19" s="24">
        <v>46</v>
      </c>
      <c r="FU19" s="24">
        <v>44</v>
      </c>
      <c r="FV19" s="24">
        <v>41</v>
      </c>
      <c r="FW19" s="24">
        <v>38</v>
      </c>
      <c r="FX19" s="24">
        <v>36</v>
      </c>
      <c r="FY19" s="24">
        <v>33</v>
      </c>
      <c r="FZ19" s="24">
        <v>32</v>
      </c>
      <c r="GA19" s="24">
        <v>28</v>
      </c>
      <c r="GB19" s="24">
        <v>26</v>
      </c>
      <c r="GC19" s="24">
        <v>24</v>
      </c>
      <c r="GD19" s="24">
        <v>22</v>
      </c>
      <c r="GE19" s="24">
        <v>21</v>
      </c>
      <c r="GF19" s="24">
        <v>19</v>
      </c>
      <c r="GG19" s="24">
        <v>18</v>
      </c>
      <c r="GH19" s="24">
        <v>16</v>
      </c>
      <c r="GI19" s="24">
        <v>15</v>
      </c>
      <c r="GJ19" s="24">
        <v>13</v>
      </c>
      <c r="GK19" s="24">
        <v>11</v>
      </c>
      <c r="GL19" s="24">
        <v>10</v>
      </c>
      <c r="GM19" s="24">
        <v>8</v>
      </c>
      <c r="GN19" s="24">
        <v>8</v>
      </c>
      <c r="GO19" s="24">
        <v>7</v>
      </c>
      <c r="GP19" s="24">
        <v>6</v>
      </c>
      <c r="GQ19" s="24">
        <v>5</v>
      </c>
      <c r="GR19" s="24">
        <v>4</v>
      </c>
      <c r="GS19" s="24">
        <v>3</v>
      </c>
      <c r="GT19" s="24">
        <v>3</v>
      </c>
      <c r="GU19" s="24">
        <v>3</v>
      </c>
      <c r="GV19" s="24">
        <v>3</v>
      </c>
      <c r="GW19" s="24">
        <v>1</v>
      </c>
      <c r="GX19" s="24">
        <v>1</v>
      </c>
      <c r="GY19" s="25">
        <v>2</v>
      </c>
    </row>
    <row r="20" spans="1:207" s="17" customFormat="1" ht="12.75" hidden="1" x14ac:dyDescent="0.2">
      <c r="A20" s="23" t="s">
        <v>207</v>
      </c>
      <c r="B20" s="24">
        <v>2017</v>
      </c>
      <c r="C20" s="24">
        <f>SUM(Tabla1[[#This Row],[Hombres_0]:[Hombres_100 y más]])</f>
        <v>7791</v>
      </c>
      <c r="D20" s="24">
        <f>SUM(Tabla1[[#This Row],[Mujeres_0]:[Mujeres_100 y más]])</f>
        <v>7544</v>
      </c>
      <c r="E20" s="24">
        <f>Tabla1[[#This Row],[TOTAL HOMBRES]]+Tabla1[[#This Row],[TOTAL MUJERES]]</f>
        <v>15335</v>
      </c>
      <c r="F20" s="24">
        <v>148</v>
      </c>
      <c r="G20" s="24">
        <v>148</v>
      </c>
      <c r="H20" s="24">
        <v>147</v>
      </c>
      <c r="I20" s="24">
        <v>148</v>
      </c>
      <c r="J20" s="24">
        <v>148</v>
      </c>
      <c r="K20" s="24">
        <v>146</v>
      </c>
      <c r="L20" s="24">
        <v>145</v>
      </c>
      <c r="M20" s="24">
        <v>144</v>
      </c>
      <c r="N20" s="24">
        <v>144</v>
      </c>
      <c r="O20" s="24">
        <v>142</v>
      </c>
      <c r="P20" s="24">
        <v>141</v>
      </c>
      <c r="Q20" s="24">
        <v>140</v>
      </c>
      <c r="R20" s="24">
        <v>138</v>
      </c>
      <c r="S20" s="24">
        <v>136</v>
      </c>
      <c r="T20" s="24">
        <v>135</v>
      </c>
      <c r="U20" s="24">
        <v>132</v>
      </c>
      <c r="V20" s="24">
        <v>130</v>
      </c>
      <c r="W20" s="24">
        <v>128</v>
      </c>
      <c r="X20" s="24">
        <v>126</v>
      </c>
      <c r="Y20" s="24">
        <v>123</v>
      </c>
      <c r="Z20" s="24">
        <v>120</v>
      </c>
      <c r="AA20" s="24">
        <v>116</v>
      </c>
      <c r="AB20" s="24">
        <v>114</v>
      </c>
      <c r="AC20" s="24">
        <v>113</v>
      </c>
      <c r="AD20" s="24">
        <v>109</v>
      </c>
      <c r="AE20" s="24">
        <v>106</v>
      </c>
      <c r="AF20" s="24">
        <v>103</v>
      </c>
      <c r="AG20" s="24">
        <v>103</v>
      </c>
      <c r="AH20" s="24">
        <v>104</v>
      </c>
      <c r="AI20" s="24">
        <v>104</v>
      </c>
      <c r="AJ20" s="24">
        <v>106</v>
      </c>
      <c r="AK20" s="24">
        <v>107</v>
      </c>
      <c r="AL20" s="24">
        <v>108</v>
      </c>
      <c r="AM20" s="24">
        <v>109</v>
      </c>
      <c r="AN20" s="24">
        <v>110</v>
      </c>
      <c r="AO20" s="24">
        <v>110</v>
      </c>
      <c r="AP20" s="24">
        <v>110</v>
      </c>
      <c r="AQ20" s="24">
        <v>109</v>
      </c>
      <c r="AR20" s="24">
        <v>108</v>
      </c>
      <c r="AS20" s="24">
        <v>107</v>
      </c>
      <c r="AT20" s="24">
        <v>106</v>
      </c>
      <c r="AU20" s="24">
        <v>105</v>
      </c>
      <c r="AV20" s="24">
        <v>102</v>
      </c>
      <c r="AW20" s="24">
        <v>100</v>
      </c>
      <c r="AX20" s="24">
        <v>98</v>
      </c>
      <c r="AY20" s="24">
        <v>98</v>
      </c>
      <c r="AZ20" s="24">
        <v>97</v>
      </c>
      <c r="BA20" s="24">
        <v>95</v>
      </c>
      <c r="BB20" s="24">
        <v>94</v>
      </c>
      <c r="BC20" s="24">
        <v>92</v>
      </c>
      <c r="BD20" s="24">
        <v>90</v>
      </c>
      <c r="BE20" s="24">
        <v>87</v>
      </c>
      <c r="BF20" s="24">
        <v>86</v>
      </c>
      <c r="BG20" s="24">
        <v>83</v>
      </c>
      <c r="BH20" s="24">
        <v>82</v>
      </c>
      <c r="BI20" s="24">
        <v>78</v>
      </c>
      <c r="BJ20" s="24">
        <v>77</v>
      </c>
      <c r="BK20" s="24">
        <v>75</v>
      </c>
      <c r="BL20" s="24">
        <v>72</v>
      </c>
      <c r="BM20" s="24">
        <v>70</v>
      </c>
      <c r="BN20" s="24">
        <v>69</v>
      </c>
      <c r="BO20" s="24">
        <v>67</v>
      </c>
      <c r="BP20" s="24">
        <v>65</v>
      </c>
      <c r="BQ20" s="24">
        <v>63</v>
      </c>
      <c r="BR20" s="24">
        <v>60</v>
      </c>
      <c r="BS20" s="24">
        <v>58</v>
      </c>
      <c r="BT20" s="24">
        <v>56</v>
      </c>
      <c r="BU20" s="24">
        <v>54</v>
      </c>
      <c r="BV20" s="24">
        <v>49</v>
      </c>
      <c r="BW20" s="24">
        <v>46</v>
      </c>
      <c r="BX20" s="24">
        <v>43</v>
      </c>
      <c r="BY20" s="24">
        <v>40</v>
      </c>
      <c r="BZ20" s="24">
        <v>37</v>
      </c>
      <c r="CA20" s="24">
        <v>35</v>
      </c>
      <c r="CB20" s="24">
        <v>32</v>
      </c>
      <c r="CC20" s="24">
        <v>29</v>
      </c>
      <c r="CD20" s="24">
        <v>26</v>
      </c>
      <c r="CE20" s="24">
        <v>24</v>
      </c>
      <c r="CF20" s="24">
        <v>22</v>
      </c>
      <c r="CG20" s="24">
        <v>20</v>
      </c>
      <c r="CH20" s="24">
        <v>19</v>
      </c>
      <c r="CI20" s="24">
        <v>16</v>
      </c>
      <c r="CJ20" s="24">
        <v>15</v>
      </c>
      <c r="CK20" s="24">
        <v>13</v>
      </c>
      <c r="CL20" s="24">
        <v>11</v>
      </c>
      <c r="CM20" s="24">
        <v>10</v>
      </c>
      <c r="CN20" s="24">
        <v>9</v>
      </c>
      <c r="CO20" s="24">
        <v>8</v>
      </c>
      <c r="CP20" s="24">
        <v>6</v>
      </c>
      <c r="CQ20" s="24">
        <v>5</v>
      </c>
      <c r="CR20" s="24">
        <v>5</v>
      </c>
      <c r="CS20" s="24">
        <v>4</v>
      </c>
      <c r="CT20" s="24">
        <v>4</v>
      </c>
      <c r="CU20" s="24">
        <v>4</v>
      </c>
      <c r="CV20" s="24">
        <v>3</v>
      </c>
      <c r="CW20" s="24">
        <v>2</v>
      </c>
      <c r="CX20" s="24">
        <v>3</v>
      </c>
      <c r="CY20" s="24">
        <v>3</v>
      </c>
      <c r="CZ20" s="24">
        <v>2</v>
      </c>
      <c r="DA20" s="24">
        <v>0</v>
      </c>
      <c r="DB20" s="24">
        <v>2</v>
      </c>
      <c r="DC20" s="24">
        <v>133</v>
      </c>
      <c r="DD20" s="24">
        <v>131</v>
      </c>
      <c r="DE20" s="24">
        <v>135</v>
      </c>
      <c r="DF20" s="24">
        <v>134</v>
      </c>
      <c r="DG20" s="24">
        <v>135</v>
      </c>
      <c r="DH20" s="24">
        <v>135</v>
      </c>
      <c r="DI20" s="24">
        <v>136</v>
      </c>
      <c r="DJ20" s="24">
        <v>136</v>
      </c>
      <c r="DK20" s="24">
        <v>137</v>
      </c>
      <c r="DL20" s="24">
        <v>137</v>
      </c>
      <c r="DM20" s="24">
        <v>137</v>
      </c>
      <c r="DN20" s="24">
        <v>136</v>
      </c>
      <c r="DO20" s="24">
        <v>135</v>
      </c>
      <c r="DP20" s="24">
        <v>134</v>
      </c>
      <c r="DQ20" s="24">
        <v>133</v>
      </c>
      <c r="DR20" s="24">
        <v>130</v>
      </c>
      <c r="DS20" s="24">
        <v>128</v>
      </c>
      <c r="DT20" s="24">
        <v>125</v>
      </c>
      <c r="DU20" s="24">
        <v>123</v>
      </c>
      <c r="DV20" s="24">
        <v>119</v>
      </c>
      <c r="DW20" s="24">
        <v>116</v>
      </c>
      <c r="DX20" s="24">
        <v>113</v>
      </c>
      <c r="DY20" s="24">
        <v>109</v>
      </c>
      <c r="DZ20" s="24">
        <v>105</v>
      </c>
      <c r="EA20" s="24">
        <v>102</v>
      </c>
      <c r="EB20" s="24">
        <v>99</v>
      </c>
      <c r="EC20" s="24">
        <v>98</v>
      </c>
      <c r="ED20" s="24">
        <v>97</v>
      </c>
      <c r="EE20" s="24">
        <v>98</v>
      </c>
      <c r="EF20" s="24">
        <v>99</v>
      </c>
      <c r="EG20" s="24">
        <v>101</v>
      </c>
      <c r="EH20" s="24">
        <v>102</v>
      </c>
      <c r="EI20" s="24">
        <v>105</v>
      </c>
      <c r="EJ20" s="24">
        <v>106</v>
      </c>
      <c r="EK20" s="24">
        <v>107</v>
      </c>
      <c r="EL20" s="24">
        <v>107</v>
      </c>
      <c r="EM20" s="24">
        <v>107</v>
      </c>
      <c r="EN20" s="24">
        <v>106</v>
      </c>
      <c r="EO20" s="24">
        <v>106</v>
      </c>
      <c r="EP20" s="24">
        <v>105</v>
      </c>
      <c r="EQ20" s="24">
        <v>104</v>
      </c>
      <c r="ER20" s="24">
        <v>103</v>
      </c>
      <c r="ES20" s="24">
        <v>100</v>
      </c>
      <c r="ET20" s="24">
        <v>98</v>
      </c>
      <c r="EU20" s="24">
        <v>96</v>
      </c>
      <c r="EV20" s="24">
        <v>95</v>
      </c>
      <c r="EW20" s="24">
        <v>94</v>
      </c>
      <c r="EX20" s="24">
        <v>92</v>
      </c>
      <c r="EY20" s="24">
        <v>91</v>
      </c>
      <c r="EZ20" s="24">
        <v>89</v>
      </c>
      <c r="FA20" s="24">
        <v>85</v>
      </c>
      <c r="FB20" s="24">
        <v>83</v>
      </c>
      <c r="FC20" s="24">
        <v>81</v>
      </c>
      <c r="FD20" s="24">
        <v>79</v>
      </c>
      <c r="FE20" s="24">
        <v>77</v>
      </c>
      <c r="FF20" s="24">
        <v>75</v>
      </c>
      <c r="FG20" s="24">
        <v>72</v>
      </c>
      <c r="FH20" s="24">
        <v>71</v>
      </c>
      <c r="FI20" s="24">
        <v>69</v>
      </c>
      <c r="FJ20" s="24">
        <v>67</v>
      </c>
      <c r="FK20" s="24">
        <v>65</v>
      </c>
      <c r="FL20" s="24">
        <v>64</v>
      </c>
      <c r="FM20" s="24">
        <v>62</v>
      </c>
      <c r="FN20" s="24">
        <v>60</v>
      </c>
      <c r="FO20" s="24">
        <v>58</v>
      </c>
      <c r="FP20" s="24">
        <v>57</v>
      </c>
      <c r="FQ20" s="24">
        <v>55</v>
      </c>
      <c r="FR20" s="24">
        <v>52</v>
      </c>
      <c r="FS20" s="24">
        <v>49</v>
      </c>
      <c r="FT20" s="24">
        <v>47</v>
      </c>
      <c r="FU20" s="24">
        <v>45</v>
      </c>
      <c r="FV20" s="24">
        <v>42</v>
      </c>
      <c r="FW20" s="24">
        <v>40</v>
      </c>
      <c r="FX20" s="24">
        <v>37</v>
      </c>
      <c r="FY20" s="24">
        <v>35</v>
      </c>
      <c r="FZ20" s="24">
        <v>32</v>
      </c>
      <c r="GA20" s="24">
        <v>30</v>
      </c>
      <c r="GB20" s="24">
        <v>27</v>
      </c>
      <c r="GC20" s="24">
        <v>25</v>
      </c>
      <c r="GD20" s="24">
        <v>23</v>
      </c>
      <c r="GE20" s="24">
        <v>21</v>
      </c>
      <c r="GF20" s="24">
        <v>19</v>
      </c>
      <c r="GG20" s="24">
        <v>18</v>
      </c>
      <c r="GH20" s="24">
        <v>15</v>
      </c>
      <c r="GI20" s="24">
        <v>15</v>
      </c>
      <c r="GJ20" s="24">
        <v>13</v>
      </c>
      <c r="GK20" s="24">
        <v>12</v>
      </c>
      <c r="GL20" s="24">
        <v>10</v>
      </c>
      <c r="GM20" s="24">
        <v>8</v>
      </c>
      <c r="GN20" s="24">
        <v>8</v>
      </c>
      <c r="GO20" s="24">
        <v>7</v>
      </c>
      <c r="GP20" s="24">
        <v>7</v>
      </c>
      <c r="GQ20" s="24">
        <v>5</v>
      </c>
      <c r="GR20" s="24">
        <v>4</v>
      </c>
      <c r="GS20" s="24">
        <v>4</v>
      </c>
      <c r="GT20" s="24">
        <v>3</v>
      </c>
      <c r="GU20" s="24">
        <v>3</v>
      </c>
      <c r="GV20" s="24">
        <v>3</v>
      </c>
      <c r="GW20" s="24">
        <v>3</v>
      </c>
      <c r="GX20" s="24">
        <v>1</v>
      </c>
      <c r="GY20" s="25">
        <v>2</v>
      </c>
    </row>
    <row r="21" spans="1:207" s="17" customFormat="1" ht="12.75" hidden="1" x14ac:dyDescent="0.2">
      <c r="A21" s="23" t="s">
        <v>207</v>
      </c>
      <c r="B21" s="24">
        <v>2018</v>
      </c>
      <c r="C21" s="24">
        <f>SUM(Tabla1[[#This Row],[Hombres_0]:[Hombres_100 y más]])</f>
        <v>7820</v>
      </c>
      <c r="D21" s="24">
        <f>SUM(Tabla1[[#This Row],[Mujeres_0]:[Mujeres_100 y más]])</f>
        <v>7557</v>
      </c>
      <c r="E21" s="24">
        <f>Tabla1[[#This Row],[TOTAL HOMBRES]]+Tabla1[[#This Row],[TOTAL MUJERES]]</f>
        <v>15377</v>
      </c>
      <c r="F21" s="24">
        <v>145</v>
      </c>
      <c r="G21" s="24">
        <v>146</v>
      </c>
      <c r="H21" s="24">
        <v>146</v>
      </c>
      <c r="I21" s="24">
        <v>148</v>
      </c>
      <c r="J21" s="24">
        <v>146</v>
      </c>
      <c r="K21" s="24">
        <v>146</v>
      </c>
      <c r="L21" s="24">
        <v>144</v>
      </c>
      <c r="M21" s="24">
        <v>144</v>
      </c>
      <c r="N21" s="24">
        <v>143</v>
      </c>
      <c r="O21" s="24">
        <v>142</v>
      </c>
      <c r="P21" s="24">
        <v>140</v>
      </c>
      <c r="Q21" s="24">
        <v>139</v>
      </c>
      <c r="R21" s="24">
        <v>137</v>
      </c>
      <c r="S21" s="24">
        <v>137</v>
      </c>
      <c r="T21" s="24">
        <v>134</v>
      </c>
      <c r="U21" s="24">
        <v>133</v>
      </c>
      <c r="V21" s="24">
        <v>132</v>
      </c>
      <c r="W21" s="24">
        <v>128</v>
      </c>
      <c r="X21" s="24">
        <v>124</v>
      </c>
      <c r="Y21" s="24">
        <v>122</v>
      </c>
      <c r="Z21" s="24">
        <v>118</v>
      </c>
      <c r="AA21" s="24">
        <v>115</v>
      </c>
      <c r="AB21" s="24">
        <v>112</v>
      </c>
      <c r="AC21" s="24">
        <v>113</v>
      </c>
      <c r="AD21" s="24">
        <v>109</v>
      </c>
      <c r="AE21" s="24">
        <v>108</v>
      </c>
      <c r="AF21" s="24">
        <v>105</v>
      </c>
      <c r="AG21" s="24">
        <v>101</v>
      </c>
      <c r="AH21" s="24">
        <v>101</v>
      </c>
      <c r="AI21" s="24">
        <v>103</v>
      </c>
      <c r="AJ21" s="24">
        <v>104</v>
      </c>
      <c r="AK21" s="24">
        <v>107</v>
      </c>
      <c r="AL21" s="24">
        <v>107</v>
      </c>
      <c r="AM21" s="24">
        <v>108</v>
      </c>
      <c r="AN21" s="24">
        <v>109</v>
      </c>
      <c r="AO21" s="24">
        <v>110</v>
      </c>
      <c r="AP21" s="24">
        <v>111</v>
      </c>
      <c r="AQ21" s="24">
        <v>111</v>
      </c>
      <c r="AR21" s="24">
        <v>110</v>
      </c>
      <c r="AS21" s="24">
        <v>109</v>
      </c>
      <c r="AT21" s="24">
        <v>107</v>
      </c>
      <c r="AU21" s="24">
        <v>106</v>
      </c>
      <c r="AV21" s="24">
        <v>104</v>
      </c>
      <c r="AW21" s="24">
        <v>103</v>
      </c>
      <c r="AX21" s="24">
        <v>99</v>
      </c>
      <c r="AY21" s="24">
        <v>98</v>
      </c>
      <c r="AZ21" s="24">
        <v>97</v>
      </c>
      <c r="BA21" s="24">
        <v>96</v>
      </c>
      <c r="BB21" s="24">
        <v>96</v>
      </c>
      <c r="BC21" s="24">
        <v>94</v>
      </c>
      <c r="BD21" s="24">
        <v>92</v>
      </c>
      <c r="BE21" s="24">
        <v>89</v>
      </c>
      <c r="BF21" s="24">
        <v>87</v>
      </c>
      <c r="BG21" s="24">
        <v>84</v>
      </c>
      <c r="BH21" s="24">
        <v>82</v>
      </c>
      <c r="BI21" s="24">
        <v>79</v>
      </c>
      <c r="BJ21" s="24">
        <v>77</v>
      </c>
      <c r="BK21" s="24">
        <v>76</v>
      </c>
      <c r="BL21" s="24">
        <v>73</v>
      </c>
      <c r="BM21" s="24">
        <v>70</v>
      </c>
      <c r="BN21" s="24">
        <v>70</v>
      </c>
      <c r="BO21" s="24">
        <v>68</v>
      </c>
      <c r="BP21" s="24">
        <v>66</v>
      </c>
      <c r="BQ21" s="24">
        <v>65</v>
      </c>
      <c r="BR21" s="24">
        <v>63</v>
      </c>
      <c r="BS21" s="24">
        <v>60</v>
      </c>
      <c r="BT21" s="24">
        <v>58</v>
      </c>
      <c r="BU21" s="24">
        <v>56</v>
      </c>
      <c r="BV21" s="24">
        <v>53</v>
      </c>
      <c r="BW21" s="24">
        <v>50</v>
      </c>
      <c r="BX21" s="24">
        <v>45</v>
      </c>
      <c r="BY21" s="24">
        <v>41</v>
      </c>
      <c r="BZ21" s="24">
        <v>38</v>
      </c>
      <c r="CA21" s="24">
        <v>33</v>
      </c>
      <c r="CB21" s="24">
        <v>33</v>
      </c>
      <c r="CC21" s="24">
        <v>29</v>
      </c>
      <c r="CD21" s="24">
        <v>28</v>
      </c>
      <c r="CE21" s="24">
        <v>24</v>
      </c>
      <c r="CF21" s="24">
        <v>21</v>
      </c>
      <c r="CG21" s="24">
        <v>20</v>
      </c>
      <c r="CH21" s="24">
        <v>18</v>
      </c>
      <c r="CI21" s="24">
        <v>15</v>
      </c>
      <c r="CJ21" s="24">
        <v>15</v>
      </c>
      <c r="CK21" s="24">
        <v>14</v>
      </c>
      <c r="CL21" s="24">
        <v>11</v>
      </c>
      <c r="CM21" s="24">
        <v>10</v>
      </c>
      <c r="CN21" s="24">
        <v>9</v>
      </c>
      <c r="CO21" s="24">
        <v>8</v>
      </c>
      <c r="CP21" s="24">
        <v>7</v>
      </c>
      <c r="CQ21" s="24">
        <v>5</v>
      </c>
      <c r="CR21" s="24">
        <v>5</v>
      </c>
      <c r="CS21" s="24">
        <v>4</v>
      </c>
      <c r="CT21" s="24">
        <v>3</v>
      </c>
      <c r="CU21" s="24">
        <v>4</v>
      </c>
      <c r="CV21" s="24">
        <v>3</v>
      </c>
      <c r="CW21" s="24">
        <v>2</v>
      </c>
      <c r="CX21" s="24">
        <v>3</v>
      </c>
      <c r="CY21" s="24">
        <v>1</v>
      </c>
      <c r="CZ21" s="24">
        <v>2</v>
      </c>
      <c r="DA21" s="24">
        <v>2</v>
      </c>
      <c r="DB21" s="24">
        <v>2</v>
      </c>
      <c r="DC21" s="24">
        <v>134</v>
      </c>
      <c r="DD21" s="24">
        <v>132</v>
      </c>
      <c r="DE21" s="24">
        <v>135</v>
      </c>
      <c r="DF21" s="24">
        <v>134</v>
      </c>
      <c r="DG21" s="24">
        <v>134</v>
      </c>
      <c r="DH21" s="24">
        <v>136</v>
      </c>
      <c r="DI21" s="24">
        <v>135</v>
      </c>
      <c r="DJ21" s="24">
        <v>136</v>
      </c>
      <c r="DK21" s="24">
        <v>136</v>
      </c>
      <c r="DL21" s="24">
        <v>136</v>
      </c>
      <c r="DM21" s="24">
        <v>136</v>
      </c>
      <c r="DN21" s="24">
        <v>136</v>
      </c>
      <c r="DO21" s="24">
        <v>135</v>
      </c>
      <c r="DP21" s="24">
        <v>134</v>
      </c>
      <c r="DQ21" s="24">
        <v>132</v>
      </c>
      <c r="DR21" s="24">
        <v>132</v>
      </c>
      <c r="DS21" s="24">
        <v>127</v>
      </c>
      <c r="DT21" s="24">
        <v>125</v>
      </c>
      <c r="DU21" s="24">
        <v>121</v>
      </c>
      <c r="DV21" s="24">
        <v>116</v>
      </c>
      <c r="DW21" s="24">
        <v>113</v>
      </c>
      <c r="DX21" s="24">
        <v>110</v>
      </c>
      <c r="DY21" s="24">
        <v>105</v>
      </c>
      <c r="DZ21" s="24">
        <v>103</v>
      </c>
      <c r="EA21" s="24">
        <v>101</v>
      </c>
      <c r="EB21" s="24">
        <v>100</v>
      </c>
      <c r="EC21" s="24">
        <v>97</v>
      </c>
      <c r="ED21" s="24">
        <v>94</v>
      </c>
      <c r="EE21" s="24">
        <v>95</v>
      </c>
      <c r="EF21" s="24">
        <v>97</v>
      </c>
      <c r="EG21" s="24">
        <v>97</v>
      </c>
      <c r="EH21" s="24">
        <v>102</v>
      </c>
      <c r="EI21" s="24">
        <v>104</v>
      </c>
      <c r="EJ21" s="24">
        <v>105</v>
      </c>
      <c r="EK21" s="24">
        <v>106</v>
      </c>
      <c r="EL21" s="24">
        <v>108</v>
      </c>
      <c r="EM21" s="24">
        <v>109</v>
      </c>
      <c r="EN21" s="24">
        <v>108</v>
      </c>
      <c r="EO21" s="24">
        <v>108</v>
      </c>
      <c r="EP21" s="24">
        <v>107</v>
      </c>
      <c r="EQ21" s="24">
        <v>107</v>
      </c>
      <c r="ER21" s="24">
        <v>102</v>
      </c>
      <c r="ES21" s="24">
        <v>101</v>
      </c>
      <c r="ET21" s="24">
        <v>99</v>
      </c>
      <c r="EU21" s="24">
        <v>97</v>
      </c>
      <c r="EV21" s="24">
        <v>96</v>
      </c>
      <c r="EW21" s="24">
        <v>93</v>
      </c>
      <c r="EX21" s="24">
        <v>92</v>
      </c>
      <c r="EY21" s="24">
        <v>89</v>
      </c>
      <c r="EZ21" s="24">
        <v>88</v>
      </c>
      <c r="FA21" s="24">
        <v>85</v>
      </c>
      <c r="FB21" s="24">
        <v>83</v>
      </c>
      <c r="FC21" s="24">
        <v>82</v>
      </c>
      <c r="FD21" s="24">
        <v>82</v>
      </c>
      <c r="FE21" s="24">
        <v>77</v>
      </c>
      <c r="FF21" s="24">
        <v>76</v>
      </c>
      <c r="FG21" s="24">
        <v>74</v>
      </c>
      <c r="FH21" s="24">
        <v>71</v>
      </c>
      <c r="FI21" s="24">
        <v>69</v>
      </c>
      <c r="FJ21" s="24">
        <v>67</v>
      </c>
      <c r="FK21" s="24">
        <v>67</v>
      </c>
      <c r="FL21" s="24">
        <v>64</v>
      </c>
      <c r="FM21" s="24">
        <v>63</v>
      </c>
      <c r="FN21" s="24">
        <v>62</v>
      </c>
      <c r="FO21" s="24">
        <v>60</v>
      </c>
      <c r="FP21" s="24">
        <v>58</v>
      </c>
      <c r="FQ21" s="24">
        <v>58</v>
      </c>
      <c r="FR21" s="24">
        <v>55</v>
      </c>
      <c r="FS21" s="24">
        <v>53</v>
      </c>
      <c r="FT21" s="24">
        <v>49</v>
      </c>
      <c r="FU21" s="24">
        <v>47</v>
      </c>
      <c r="FV21" s="24">
        <v>44</v>
      </c>
      <c r="FW21" s="24">
        <v>40</v>
      </c>
      <c r="FX21" s="24">
        <v>38</v>
      </c>
      <c r="FY21" s="24">
        <v>35</v>
      </c>
      <c r="FZ21" s="24">
        <v>33</v>
      </c>
      <c r="GA21" s="24">
        <v>31</v>
      </c>
      <c r="GB21" s="24">
        <v>29</v>
      </c>
      <c r="GC21" s="24">
        <v>25</v>
      </c>
      <c r="GD21" s="24">
        <v>24</v>
      </c>
      <c r="GE21" s="24">
        <v>22</v>
      </c>
      <c r="GF21" s="24">
        <v>20</v>
      </c>
      <c r="GG21" s="24">
        <v>16</v>
      </c>
      <c r="GH21" s="24">
        <v>16</v>
      </c>
      <c r="GI21" s="24">
        <v>14</v>
      </c>
      <c r="GJ21" s="24">
        <v>13</v>
      </c>
      <c r="GK21" s="24">
        <v>12</v>
      </c>
      <c r="GL21" s="24">
        <v>10</v>
      </c>
      <c r="GM21" s="24">
        <v>8</v>
      </c>
      <c r="GN21" s="24">
        <v>8</v>
      </c>
      <c r="GO21" s="24">
        <v>7</v>
      </c>
      <c r="GP21" s="24">
        <v>7</v>
      </c>
      <c r="GQ21" s="24">
        <v>5</v>
      </c>
      <c r="GR21" s="24">
        <v>4</v>
      </c>
      <c r="GS21" s="24">
        <v>3</v>
      </c>
      <c r="GT21" s="24">
        <v>4</v>
      </c>
      <c r="GU21" s="24">
        <v>2</v>
      </c>
      <c r="GV21" s="24">
        <v>3</v>
      </c>
      <c r="GW21" s="24">
        <v>2</v>
      </c>
      <c r="GX21" s="24">
        <v>3</v>
      </c>
      <c r="GY21" s="25">
        <v>2</v>
      </c>
    </row>
    <row r="22" spans="1:207" s="17" customFormat="1" ht="12.75" hidden="1" x14ac:dyDescent="0.2">
      <c r="A22" s="23" t="s">
        <v>207</v>
      </c>
      <c r="B22" s="24">
        <v>2019</v>
      </c>
      <c r="C22" s="24">
        <f>SUM(Tabla1[[#This Row],[Hombres_0]:[Hombres_100 y más]])</f>
        <v>7872</v>
      </c>
      <c r="D22" s="24">
        <f>SUM(Tabla1[[#This Row],[Mujeres_0]:[Mujeres_100 y más]])</f>
        <v>7588</v>
      </c>
      <c r="E22" s="24">
        <f>Tabla1[[#This Row],[TOTAL HOMBRES]]+Tabla1[[#This Row],[TOTAL MUJERES]]</f>
        <v>15460</v>
      </c>
      <c r="F22" s="24">
        <v>145</v>
      </c>
      <c r="G22" s="24">
        <v>147</v>
      </c>
      <c r="H22" s="24">
        <v>146</v>
      </c>
      <c r="I22" s="24">
        <v>148</v>
      </c>
      <c r="J22" s="24">
        <v>146</v>
      </c>
      <c r="K22" s="24">
        <v>146</v>
      </c>
      <c r="L22" s="24">
        <v>145</v>
      </c>
      <c r="M22" s="24">
        <v>145</v>
      </c>
      <c r="N22" s="24">
        <v>142</v>
      </c>
      <c r="O22" s="24">
        <v>142</v>
      </c>
      <c r="P22" s="24">
        <v>140</v>
      </c>
      <c r="Q22" s="24">
        <v>139</v>
      </c>
      <c r="R22" s="24">
        <v>138</v>
      </c>
      <c r="S22" s="24">
        <v>136</v>
      </c>
      <c r="T22" s="24">
        <v>135</v>
      </c>
      <c r="U22" s="24">
        <v>133</v>
      </c>
      <c r="V22" s="24">
        <v>131</v>
      </c>
      <c r="W22" s="24">
        <v>128</v>
      </c>
      <c r="X22" s="24">
        <v>125</v>
      </c>
      <c r="Y22" s="24">
        <v>123</v>
      </c>
      <c r="Z22" s="24">
        <v>119</v>
      </c>
      <c r="AA22" s="24">
        <v>117</v>
      </c>
      <c r="AB22" s="24">
        <v>114</v>
      </c>
      <c r="AC22" s="24">
        <v>115</v>
      </c>
      <c r="AD22" s="24">
        <v>111</v>
      </c>
      <c r="AE22" s="24">
        <v>110</v>
      </c>
      <c r="AF22" s="24">
        <v>107</v>
      </c>
      <c r="AG22" s="24">
        <v>104</v>
      </c>
      <c r="AH22" s="24">
        <v>103</v>
      </c>
      <c r="AI22" s="24">
        <v>102</v>
      </c>
      <c r="AJ22" s="24">
        <v>105</v>
      </c>
      <c r="AK22" s="24">
        <v>105</v>
      </c>
      <c r="AL22" s="24">
        <v>106</v>
      </c>
      <c r="AM22" s="24">
        <v>108</v>
      </c>
      <c r="AN22" s="24">
        <v>108</v>
      </c>
      <c r="AO22" s="24">
        <v>112</v>
      </c>
      <c r="AP22" s="24">
        <v>111</v>
      </c>
      <c r="AQ22" s="24">
        <v>110</v>
      </c>
      <c r="AR22" s="24">
        <v>110</v>
      </c>
      <c r="AS22" s="24">
        <v>111</v>
      </c>
      <c r="AT22" s="24">
        <v>107</v>
      </c>
      <c r="AU22" s="24">
        <v>107</v>
      </c>
      <c r="AV22" s="24">
        <v>104</v>
      </c>
      <c r="AW22" s="24">
        <v>105</v>
      </c>
      <c r="AX22" s="24">
        <v>100</v>
      </c>
      <c r="AY22" s="24">
        <v>97</v>
      </c>
      <c r="AZ22" s="24">
        <v>98</v>
      </c>
      <c r="BA22" s="24">
        <v>96</v>
      </c>
      <c r="BB22" s="24">
        <v>95</v>
      </c>
      <c r="BC22" s="24">
        <v>95</v>
      </c>
      <c r="BD22" s="24">
        <v>92</v>
      </c>
      <c r="BE22" s="24">
        <v>90</v>
      </c>
      <c r="BF22" s="24">
        <v>88</v>
      </c>
      <c r="BG22" s="24">
        <v>83</v>
      </c>
      <c r="BH22" s="24">
        <v>83</v>
      </c>
      <c r="BI22" s="24">
        <v>80</v>
      </c>
      <c r="BJ22" s="24">
        <v>78</v>
      </c>
      <c r="BK22" s="24">
        <v>77</v>
      </c>
      <c r="BL22" s="24">
        <v>73</v>
      </c>
      <c r="BM22" s="24">
        <v>72</v>
      </c>
      <c r="BN22" s="24">
        <v>69</v>
      </c>
      <c r="BO22" s="24">
        <v>70</v>
      </c>
      <c r="BP22" s="24">
        <v>67</v>
      </c>
      <c r="BQ22" s="24">
        <v>66</v>
      </c>
      <c r="BR22" s="24">
        <v>64</v>
      </c>
      <c r="BS22" s="24">
        <v>62</v>
      </c>
      <c r="BT22" s="24">
        <v>59</v>
      </c>
      <c r="BU22" s="24">
        <v>57</v>
      </c>
      <c r="BV22" s="24">
        <v>55</v>
      </c>
      <c r="BW22" s="24">
        <v>51</v>
      </c>
      <c r="BX22" s="24">
        <v>47</v>
      </c>
      <c r="BY22" s="24">
        <v>43</v>
      </c>
      <c r="BZ22" s="24">
        <v>38</v>
      </c>
      <c r="CA22" s="24">
        <v>35</v>
      </c>
      <c r="CB22" s="24">
        <v>33</v>
      </c>
      <c r="CC22" s="24">
        <v>30</v>
      </c>
      <c r="CD22" s="24">
        <v>28</v>
      </c>
      <c r="CE22" s="24">
        <v>24</v>
      </c>
      <c r="CF22" s="24">
        <v>23</v>
      </c>
      <c r="CG22" s="24">
        <v>19</v>
      </c>
      <c r="CH22" s="24">
        <v>18</v>
      </c>
      <c r="CI22" s="24">
        <v>16</v>
      </c>
      <c r="CJ22" s="24">
        <v>14</v>
      </c>
      <c r="CK22" s="24">
        <v>14</v>
      </c>
      <c r="CL22" s="24">
        <v>11</v>
      </c>
      <c r="CM22" s="24">
        <v>11</v>
      </c>
      <c r="CN22" s="24">
        <v>9</v>
      </c>
      <c r="CO22" s="24">
        <v>7</v>
      </c>
      <c r="CP22" s="24">
        <v>7</v>
      </c>
      <c r="CQ22" s="24">
        <v>6</v>
      </c>
      <c r="CR22" s="24">
        <v>5</v>
      </c>
      <c r="CS22" s="24">
        <v>3</v>
      </c>
      <c r="CT22" s="24">
        <v>4</v>
      </c>
      <c r="CU22" s="24">
        <v>4</v>
      </c>
      <c r="CV22" s="24">
        <v>2</v>
      </c>
      <c r="CW22" s="24">
        <v>2</v>
      </c>
      <c r="CX22" s="24">
        <v>2</v>
      </c>
      <c r="CY22" s="24">
        <v>3</v>
      </c>
      <c r="CZ22" s="24">
        <v>2</v>
      </c>
      <c r="DA22" s="24">
        <v>2</v>
      </c>
      <c r="DB22" s="24">
        <v>2</v>
      </c>
      <c r="DC22" s="24">
        <v>132</v>
      </c>
      <c r="DD22" s="24">
        <v>134</v>
      </c>
      <c r="DE22" s="24">
        <v>135</v>
      </c>
      <c r="DF22" s="24">
        <v>134</v>
      </c>
      <c r="DG22" s="24">
        <v>135</v>
      </c>
      <c r="DH22" s="24">
        <v>136</v>
      </c>
      <c r="DI22" s="24">
        <v>136</v>
      </c>
      <c r="DJ22" s="24">
        <v>136</v>
      </c>
      <c r="DK22" s="24">
        <v>137</v>
      </c>
      <c r="DL22" s="24">
        <v>136</v>
      </c>
      <c r="DM22" s="24">
        <v>138</v>
      </c>
      <c r="DN22" s="24">
        <v>136</v>
      </c>
      <c r="DO22" s="24">
        <v>135</v>
      </c>
      <c r="DP22" s="24">
        <v>134</v>
      </c>
      <c r="DQ22" s="24">
        <v>132</v>
      </c>
      <c r="DR22" s="24">
        <v>130</v>
      </c>
      <c r="DS22" s="24">
        <v>128</v>
      </c>
      <c r="DT22" s="24">
        <v>124</v>
      </c>
      <c r="DU22" s="24">
        <v>120</v>
      </c>
      <c r="DV22" s="24">
        <v>116</v>
      </c>
      <c r="DW22" s="24">
        <v>114</v>
      </c>
      <c r="DX22" s="24">
        <v>110</v>
      </c>
      <c r="DY22" s="24">
        <v>106</v>
      </c>
      <c r="DZ22" s="24">
        <v>104</v>
      </c>
      <c r="EA22" s="24">
        <v>102</v>
      </c>
      <c r="EB22" s="24">
        <v>100</v>
      </c>
      <c r="EC22" s="24">
        <v>99</v>
      </c>
      <c r="ED22" s="24">
        <v>95</v>
      </c>
      <c r="EE22" s="24">
        <v>96</v>
      </c>
      <c r="EF22" s="24">
        <v>97</v>
      </c>
      <c r="EG22" s="24">
        <v>97</v>
      </c>
      <c r="EH22" s="24">
        <v>101</v>
      </c>
      <c r="EI22" s="24">
        <v>103</v>
      </c>
      <c r="EJ22" s="24">
        <v>104</v>
      </c>
      <c r="EK22" s="24">
        <v>106</v>
      </c>
      <c r="EL22" s="24">
        <v>108</v>
      </c>
      <c r="EM22" s="24">
        <v>108</v>
      </c>
      <c r="EN22" s="24">
        <v>109</v>
      </c>
      <c r="EO22" s="24">
        <v>109</v>
      </c>
      <c r="EP22" s="24">
        <v>107</v>
      </c>
      <c r="EQ22" s="24">
        <v>106</v>
      </c>
      <c r="ER22" s="24">
        <v>103</v>
      </c>
      <c r="ES22" s="24">
        <v>103</v>
      </c>
      <c r="ET22" s="24">
        <v>99</v>
      </c>
      <c r="EU22" s="24">
        <v>96</v>
      </c>
      <c r="EV22" s="24">
        <v>96</v>
      </c>
      <c r="EW22" s="24">
        <v>92</v>
      </c>
      <c r="EX22" s="24">
        <v>92</v>
      </c>
      <c r="EY22" s="24">
        <v>88</v>
      </c>
      <c r="EZ22" s="24">
        <v>87</v>
      </c>
      <c r="FA22" s="24">
        <v>85</v>
      </c>
      <c r="FB22" s="24">
        <v>83</v>
      </c>
      <c r="FC22" s="24">
        <v>83</v>
      </c>
      <c r="FD22" s="24">
        <v>81</v>
      </c>
      <c r="FE22" s="24">
        <v>77</v>
      </c>
      <c r="FF22" s="24">
        <v>77</v>
      </c>
      <c r="FG22" s="24">
        <v>74</v>
      </c>
      <c r="FH22" s="24">
        <v>71</v>
      </c>
      <c r="FI22" s="24">
        <v>70</v>
      </c>
      <c r="FJ22" s="24">
        <v>68</v>
      </c>
      <c r="FK22" s="24">
        <v>66</v>
      </c>
      <c r="FL22" s="24">
        <v>66</v>
      </c>
      <c r="FM22" s="24">
        <v>64</v>
      </c>
      <c r="FN22" s="24">
        <v>64</v>
      </c>
      <c r="FO22" s="24">
        <v>61</v>
      </c>
      <c r="FP22" s="24">
        <v>59</v>
      </c>
      <c r="FQ22" s="24">
        <v>57</v>
      </c>
      <c r="FR22" s="24">
        <v>57</v>
      </c>
      <c r="FS22" s="24">
        <v>54</v>
      </c>
      <c r="FT22" s="24">
        <v>51</v>
      </c>
      <c r="FU22" s="24">
        <v>47</v>
      </c>
      <c r="FV22" s="24">
        <v>46</v>
      </c>
      <c r="FW22" s="24">
        <v>41</v>
      </c>
      <c r="FX22" s="24">
        <v>39</v>
      </c>
      <c r="FY22" s="24">
        <v>36</v>
      </c>
      <c r="FZ22" s="24">
        <v>34</v>
      </c>
      <c r="GA22" s="24">
        <v>31</v>
      </c>
      <c r="GB22" s="24">
        <v>30</v>
      </c>
      <c r="GC22" s="24">
        <v>26</v>
      </c>
      <c r="GD22" s="24">
        <v>25</v>
      </c>
      <c r="GE22" s="24">
        <v>22</v>
      </c>
      <c r="GF22" s="24">
        <v>19</v>
      </c>
      <c r="GG22" s="24">
        <v>18</v>
      </c>
      <c r="GH22" s="24">
        <v>16</v>
      </c>
      <c r="GI22" s="24">
        <v>14</v>
      </c>
      <c r="GJ22" s="24">
        <v>14</v>
      </c>
      <c r="GK22" s="24">
        <v>11</v>
      </c>
      <c r="GL22" s="24">
        <v>10</v>
      </c>
      <c r="GM22" s="24">
        <v>9</v>
      </c>
      <c r="GN22" s="24">
        <v>8</v>
      </c>
      <c r="GO22" s="24">
        <v>7</v>
      </c>
      <c r="GP22" s="24">
        <v>6</v>
      </c>
      <c r="GQ22" s="24">
        <v>5</v>
      </c>
      <c r="GR22" s="24">
        <v>5</v>
      </c>
      <c r="GS22" s="24">
        <v>3</v>
      </c>
      <c r="GT22" s="24">
        <v>3</v>
      </c>
      <c r="GU22" s="24">
        <v>4</v>
      </c>
      <c r="GV22" s="24">
        <v>2</v>
      </c>
      <c r="GW22" s="24">
        <v>2</v>
      </c>
      <c r="GX22" s="24">
        <v>3</v>
      </c>
      <c r="GY22" s="25">
        <v>3</v>
      </c>
    </row>
    <row r="23" spans="1:207" s="17" customFormat="1" ht="12.75" hidden="1" x14ac:dyDescent="0.2">
      <c r="A23" s="23" t="s">
        <v>207</v>
      </c>
      <c r="B23" s="24">
        <v>2020</v>
      </c>
      <c r="C23" s="24">
        <f>SUM(Tabla1[[#This Row],[Hombres_0]:[Hombres_100 y más]])</f>
        <v>7925</v>
      </c>
      <c r="D23" s="24">
        <f>SUM(Tabla1[[#This Row],[Mujeres_0]:[Mujeres_100 y más]])</f>
        <v>7621</v>
      </c>
      <c r="E23" s="24">
        <f>Tabla1[[#This Row],[TOTAL HOMBRES]]+Tabla1[[#This Row],[TOTAL MUJERES]]</f>
        <v>15546</v>
      </c>
      <c r="F23" s="24">
        <v>144</v>
      </c>
      <c r="G23" s="24">
        <v>147</v>
      </c>
      <c r="H23" s="24">
        <v>147</v>
      </c>
      <c r="I23" s="24">
        <v>147</v>
      </c>
      <c r="J23" s="24">
        <v>147</v>
      </c>
      <c r="K23" s="24">
        <v>145</v>
      </c>
      <c r="L23" s="24">
        <v>146</v>
      </c>
      <c r="M23" s="24">
        <v>144</v>
      </c>
      <c r="N23" s="24">
        <v>143</v>
      </c>
      <c r="O23" s="24">
        <v>142</v>
      </c>
      <c r="P23" s="24">
        <v>140</v>
      </c>
      <c r="Q23" s="24">
        <v>139</v>
      </c>
      <c r="R23" s="24">
        <v>138</v>
      </c>
      <c r="S23" s="24">
        <v>137</v>
      </c>
      <c r="T23" s="24">
        <v>135</v>
      </c>
      <c r="U23" s="24">
        <v>133</v>
      </c>
      <c r="V23" s="24">
        <v>132</v>
      </c>
      <c r="W23" s="24">
        <v>129</v>
      </c>
      <c r="X23" s="24">
        <v>124</v>
      </c>
      <c r="Y23" s="24">
        <v>124</v>
      </c>
      <c r="Z23" s="24">
        <v>120</v>
      </c>
      <c r="AA23" s="24">
        <v>117</v>
      </c>
      <c r="AB23" s="24">
        <v>117</v>
      </c>
      <c r="AC23" s="24">
        <v>114</v>
      </c>
      <c r="AD23" s="24">
        <v>113</v>
      </c>
      <c r="AE23" s="24">
        <v>112</v>
      </c>
      <c r="AF23" s="24">
        <v>110</v>
      </c>
      <c r="AG23" s="24">
        <v>106</v>
      </c>
      <c r="AH23" s="24">
        <v>106</v>
      </c>
      <c r="AI23" s="24">
        <v>103</v>
      </c>
      <c r="AJ23" s="24">
        <v>105</v>
      </c>
      <c r="AK23" s="24">
        <v>107</v>
      </c>
      <c r="AL23" s="24">
        <v>105</v>
      </c>
      <c r="AM23" s="24">
        <v>108</v>
      </c>
      <c r="AN23" s="24">
        <v>107</v>
      </c>
      <c r="AO23" s="24">
        <v>110</v>
      </c>
      <c r="AP23" s="24">
        <v>111</v>
      </c>
      <c r="AQ23" s="24">
        <v>111</v>
      </c>
      <c r="AR23" s="24">
        <v>111</v>
      </c>
      <c r="AS23" s="24">
        <v>110</v>
      </c>
      <c r="AT23" s="24">
        <v>109</v>
      </c>
      <c r="AU23" s="24">
        <v>108</v>
      </c>
      <c r="AV23" s="24">
        <v>105</v>
      </c>
      <c r="AW23" s="24">
        <v>105</v>
      </c>
      <c r="AX23" s="24">
        <v>101</v>
      </c>
      <c r="AY23" s="24">
        <v>99</v>
      </c>
      <c r="AZ23" s="24">
        <v>98</v>
      </c>
      <c r="BA23" s="24">
        <v>96</v>
      </c>
      <c r="BB23" s="24">
        <v>95</v>
      </c>
      <c r="BC23" s="24">
        <v>95</v>
      </c>
      <c r="BD23" s="24">
        <v>93</v>
      </c>
      <c r="BE23" s="24">
        <v>90</v>
      </c>
      <c r="BF23" s="24">
        <v>88</v>
      </c>
      <c r="BG23" s="24">
        <v>85</v>
      </c>
      <c r="BH23" s="24">
        <v>82</v>
      </c>
      <c r="BI23" s="24">
        <v>81</v>
      </c>
      <c r="BJ23" s="24">
        <v>79</v>
      </c>
      <c r="BK23" s="24">
        <v>78</v>
      </c>
      <c r="BL23" s="24">
        <v>73</v>
      </c>
      <c r="BM23" s="24">
        <v>73</v>
      </c>
      <c r="BN23" s="24">
        <v>71</v>
      </c>
      <c r="BO23" s="24">
        <v>71</v>
      </c>
      <c r="BP23" s="24">
        <v>67</v>
      </c>
      <c r="BQ23" s="24">
        <v>67</v>
      </c>
      <c r="BR23" s="24">
        <v>65</v>
      </c>
      <c r="BS23" s="24">
        <v>64</v>
      </c>
      <c r="BT23" s="24">
        <v>61</v>
      </c>
      <c r="BU23" s="24">
        <v>57</v>
      </c>
      <c r="BV23" s="24">
        <v>56</v>
      </c>
      <c r="BW23" s="24">
        <v>53</v>
      </c>
      <c r="BX23" s="24">
        <v>49</v>
      </c>
      <c r="BY23" s="24">
        <v>43</v>
      </c>
      <c r="BZ23" s="24">
        <v>40</v>
      </c>
      <c r="CA23" s="24">
        <v>37</v>
      </c>
      <c r="CB23" s="24">
        <v>34</v>
      </c>
      <c r="CC23" s="24">
        <v>31</v>
      </c>
      <c r="CD23" s="24">
        <v>28</v>
      </c>
      <c r="CE23" s="24">
        <v>25</v>
      </c>
      <c r="CF23" s="24">
        <v>23</v>
      </c>
      <c r="CG23" s="24">
        <v>20</v>
      </c>
      <c r="CH23" s="24">
        <v>17</v>
      </c>
      <c r="CI23" s="24">
        <v>17</v>
      </c>
      <c r="CJ23" s="24">
        <v>14</v>
      </c>
      <c r="CK23" s="24">
        <v>14</v>
      </c>
      <c r="CL23" s="24">
        <v>11</v>
      </c>
      <c r="CM23" s="24">
        <v>10</v>
      </c>
      <c r="CN23" s="24">
        <v>9</v>
      </c>
      <c r="CO23" s="24">
        <v>7</v>
      </c>
      <c r="CP23" s="24">
        <v>7</v>
      </c>
      <c r="CQ23" s="24">
        <v>6</v>
      </c>
      <c r="CR23" s="24">
        <v>5</v>
      </c>
      <c r="CS23" s="24">
        <v>3</v>
      </c>
      <c r="CT23" s="24">
        <v>4</v>
      </c>
      <c r="CU23" s="24">
        <v>3</v>
      </c>
      <c r="CV23" s="24">
        <v>3</v>
      </c>
      <c r="CW23" s="24">
        <v>2</v>
      </c>
      <c r="CX23" s="24">
        <v>3</v>
      </c>
      <c r="CY23" s="24">
        <v>3</v>
      </c>
      <c r="CZ23" s="24">
        <v>2</v>
      </c>
      <c r="DA23" s="24">
        <v>2</v>
      </c>
      <c r="DB23" s="24">
        <v>2</v>
      </c>
      <c r="DC23" s="24">
        <v>132</v>
      </c>
      <c r="DD23" s="24">
        <v>132</v>
      </c>
      <c r="DE23" s="24">
        <v>134</v>
      </c>
      <c r="DF23" s="24">
        <v>136</v>
      </c>
      <c r="DG23" s="24">
        <v>136</v>
      </c>
      <c r="DH23" s="24">
        <v>136</v>
      </c>
      <c r="DI23" s="24">
        <v>137</v>
      </c>
      <c r="DJ23" s="24">
        <v>136</v>
      </c>
      <c r="DK23" s="24">
        <v>137</v>
      </c>
      <c r="DL23" s="24">
        <v>138</v>
      </c>
      <c r="DM23" s="24">
        <v>137</v>
      </c>
      <c r="DN23" s="24">
        <v>136</v>
      </c>
      <c r="DO23" s="24">
        <v>136</v>
      </c>
      <c r="DP23" s="24">
        <v>134</v>
      </c>
      <c r="DQ23" s="24">
        <v>132</v>
      </c>
      <c r="DR23" s="24">
        <v>130</v>
      </c>
      <c r="DS23" s="24">
        <v>128</v>
      </c>
      <c r="DT23" s="24">
        <v>122</v>
      </c>
      <c r="DU23" s="24">
        <v>121</v>
      </c>
      <c r="DV23" s="24">
        <v>116</v>
      </c>
      <c r="DW23" s="24">
        <v>113</v>
      </c>
      <c r="DX23" s="24">
        <v>110</v>
      </c>
      <c r="DY23" s="24">
        <v>106</v>
      </c>
      <c r="DZ23" s="24">
        <v>106</v>
      </c>
      <c r="EA23" s="24">
        <v>102</v>
      </c>
      <c r="EB23" s="24">
        <v>102</v>
      </c>
      <c r="EC23" s="24">
        <v>99</v>
      </c>
      <c r="ED23" s="24">
        <v>98</v>
      </c>
      <c r="EE23" s="24">
        <v>96</v>
      </c>
      <c r="EF23" s="24">
        <v>98</v>
      </c>
      <c r="EG23" s="24">
        <v>96</v>
      </c>
      <c r="EH23" s="24">
        <v>101</v>
      </c>
      <c r="EI23" s="24">
        <v>101</v>
      </c>
      <c r="EJ23" s="24">
        <v>104</v>
      </c>
      <c r="EK23" s="24">
        <v>106</v>
      </c>
      <c r="EL23" s="24">
        <v>108</v>
      </c>
      <c r="EM23" s="24">
        <v>108</v>
      </c>
      <c r="EN23" s="24">
        <v>109</v>
      </c>
      <c r="EO23" s="24">
        <v>109</v>
      </c>
      <c r="EP23" s="24">
        <v>108</v>
      </c>
      <c r="EQ23" s="24">
        <v>107</v>
      </c>
      <c r="ER23" s="24">
        <v>103</v>
      </c>
      <c r="ES23" s="24">
        <v>103</v>
      </c>
      <c r="ET23" s="24">
        <v>100</v>
      </c>
      <c r="EU23" s="24">
        <v>97</v>
      </c>
      <c r="EV23" s="24">
        <v>96</v>
      </c>
      <c r="EW23" s="24">
        <v>92</v>
      </c>
      <c r="EX23" s="24">
        <v>90</v>
      </c>
      <c r="EY23" s="24">
        <v>88</v>
      </c>
      <c r="EZ23" s="24">
        <v>87</v>
      </c>
      <c r="FA23" s="24">
        <v>84</v>
      </c>
      <c r="FB23" s="24">
        <v>84</v>
      </c>
      <c r="FC23" s="24">
        <v>82</v>
      </c>
      <c r="FD23" s="24">
        <v>81</v>
      </c>
      <c r="FE23" s="24">
        <v>77</v>
      </c>
      <c r="FF23" s="24">
        <v>77</v>
      </c>
      <c r="FG23" s="24">
        <v>74</v>
      </c>
      <c r="FH23" s="24">
        <v>72</v>
      </c>
      <c r="FI23" s="24">
        <v>70</v>
      </c>
      <c r="FJ23" s="24">
        <v>69</v>
      </c>
      <c r="FK23" s="24">
        <v>67</v>
      </c>
      <c r="FL23" s="24">
        <v>66</v>
      </c>
      <c r="FM23" s="24">
        <v>65</v>
      </c>
      <c r="FN23" s="24">
        <v>65</v>
      </c>
      <c r="FO23" s="24">
        <v>62</v>
      </c>
      <c r="FP23" s="24">
        <v>61</v>
      </c>
      <c r="FQ23" s="24">
        <v>59</v>
      </c>
      <c r="FR23" s="24">
        <v>57</v>
      </c>
      <c r="FS23" s="24">
        <v>55</v>
      </c>
      <c r="FT23" s="24">
        <v>52</v>
      </c>
      <c r="FU23" s="24">
        <v>49</v>
      </c>
      <c r="FV23" s="24">
        <v>47</v>
      </c>
      <c r="FW23" s="24">
        <v>42</v>
      </c>
      <c r="FX23" s="24">
        <v>39</v>
      </c>
      <c r="FY23" s="24">
        <v>38</v>
      </c>
      <c r="FZ23" s="24">
        <v>34</v>
      </c>
      <c r="GA23" s="24">
        <v>33</v>
      </c>
      <c r="GB23" s="24">
        <v>30</v>
      </c>
      <c r="GC23" s="24">
        <v>28</v>
      </c>
      <c r="GD23" s="24">
        <v>25</v>
      </c>
      <c r="GE23" s="24">
        <v>23</v>
      </c>
      <c r="GF23" s="24">
        <v>20</v>
      </c>
      <c r="GG23" s="24">
        <v>17</v>
      </c>
      <c r="GH23" s="24">
        <v>17</v>
      </c>
      <c r="GI23" s="24">
        <v>15</v>
      </c>
      <c r="GJ23" s="24">
        <v>14</v>
      </c>
      <c r="GK23" s="24">
        <v>11</v>
      </c>
      <c r="GL23" s="24">
        <v>11</v>
      </c>
      <c r="GM23" s="24">
        <v>7</v>
      </c>
      <c r="GN23" s="24">
        <v>8</v>
      </c>
      <c r="GO23" s="24">
        <v>7</v>
      </c>
      <c r="GP23" s="24">
        <v>6</v>
      </c>
      <c r="GQ23" s="24">
        <v>6</v>
      </c>
      <c r="GR23" s="24">
        <v>5</v>
      </c>
      <c r="GS23" s="24">
        <v>3</v>
      </c>
      <c r="GT23" s="24">
        <v>4</v>
      </c>
      <c r="GU23" s="24">
        <v>3</v>
      </c>
      <c r="GV23" s="24">
        <v>3</v>
      </c>
      <c r="GW23" s="24">
        <v>2</v>
      </c>
      <c r="GX23" s="24">
        <v>3</v>
      </c>
      <c r="GY23" s="25">
        <v>3</v>
      </c>
    </row>
    <row r="24" spans="1:207" s="17" customFormat="1" ht="14.25" x14ac:dyDescent="0.2">
      <c r="A24" s="23" t="s">
        <v>207</v>
      </c>
      <c r="B24" s="24">
        <v>2021</v>
      </c>
      <c r="C24" s="24">
        <f>SUM(Tabla1[[#This Row],[Hombres_0]:[Hombres_100 y más]])</f>
        <v>7987</v>
      </c>
      <c r="D24" s="24">
        <f>SUM(Tabla1[[#This Row],[Mujeres_0]:[Mujeres_100 y más]])</f>
        <v>7669</v>
      </c>
      <c r="E24" s="24">
        <f>Tabla1[[#This Row],[TOTAL HOMBRES]]+Tabla1[[#This Row],[TOTAL MUJERES]]</f>
        <v>15656</v>
      </c>
      <c r="F24" s="88">
        <v>143</v>
      </c>
      <c r="G24" s="88">
        <v>146</v>
      </c>
      <c r="H24" s="88">
        <v>148</v>
      </c>
      <c r="I24" s="88">
        <v>147</v>
      </c>
      <c r="J24" s="88">
        <v>147</v>
      </c>
      <c r="K24" s="88">
        <v>147</v>
      </c>
      <c r="L24" s="88">
        <v>144</v>
      </c>
      <c r="M24" s="88">
        <v>145</v>
      </c>
      <c r="N24" s="88">
        <v>143</v>
      </c>
      <c r="O24" s="88">
        <v>143</v>
      </c>
      <c r="P24" s="88">
        <v>141</v>
      </c>
      <c r="Q24" s="88">
        <v>138</v>
      </c>
      <c r="R24" s="88">
        <v>139</v>
      </c>
      <c r="S24" s="88">
        <v>137</v>
      </c>
      <c r="T24" s="88">
        <v>135</v>
      </c>
      <c r="U24" s="88">
        <v>133</v>
      </c>
      <c r="V24" s="88">
        <v>132</v>
      </c>
      <c r="W24" s="88">
        <v>130</v>
      </c>
      <c r="X24" s="88">
        <v>124</v>
      </c>
      <c r="Y24" s="88">
        <v>124</v>
      </c>
      <c r="Z24" s="88">
        <v>121</v>
      </c>
      <c r="AA24" s="88">
        <v>118</v>
      </c>
      <c r="AB24" s="88">
        <v>117</v>
      </c>
      <c r="AC24" s="88">
        <v>117</v>
      </c>
      <c r="AD24" s="88">
        <v>114</v>
      </c>
      <c r="AE24" s="88">
        <v>114</v>
      </c>
      <c r="AF24" s="88">
        <v>110</v>
      </c>
      <c r="AG24" s="88">
        <v>110</v>
      </c>
      <c r="AH24" s="88">
        <v>108</v>
      </c>
      <c r="AI24" s="88">
        <v>105</v>
      </c>
      <c r="AJ24" s="88">
        <v>107</v>
      </c>
      <c r="AK24" s="88">
        <v>108</v>
      </c>
      <c r="AL24" s="88">
        <v>105</v>
      </c>
      <c r="AM24" s="88">
        <v>108</v>
      </c>
      <c r="AN24" s="88">
        <v>107</v>
      </c>
      <c r="AO24" s="88">
        <v>111</v>
      </c>
      <c r="AP24" s="88">
        <v>110</v>
      </c>
      <c r="AQ24" s="88">
        <v>110</v>
      </c>
      <c r="AR24" s="88">
        <v>112</v>
      </c>
      <c r="AS24" s="88">
        <v>110</v>
      </c>
      <c r="AT24" s="88">
        <v>111</v>
      </c>
      <c r="AU24" s="88">
        <v>109</v>
      </c>
      <c r="AV24" s="88">
        <v>106</v>
      </c>
      <c r="AW24" s="88">
        <v>106</v>
      </c>
      <c r="AX24" s="88">
        <v>103</v>
      </c>
      <c r="AY24" s="88">
        <v>100</v>
      </c>
      <c r="AZ24" s="88">
        <v>99</v>
      </c>
      <c r="BA24" s="88">
        <v>97</v>
      </c>
      <c r="BB24" s="88">
        <v>95</v>
      </c>
      <c r="BC24" s="88">
        <v>95</v>
      </c>
      <c r="BD24" s="88">
        <v>92</v>
      </c>
      <c r="BE24" s="88">
        <v>91</v>
      </c>
      <c r="BF24" s="88">
        <v>90</v>
      </c>
      <c r="BG24" s="88">
        <v>86</v>
      </c>
      <c r="BH24" s="88">
        <v>83</v>
      </c>
      <c r="BI24" s="88">
        <v>80</v>
      </c>
      <c r="BJ24" s="88">
        <v>80</v>
      </c>
      <c r="BK24" s="88">
        <v>78</v>
      </c>
      <c r="BL24" s="88">
        <v>75</v>
      </c>
      <c r="BM24" s="88">
        <v>73</v>
      </c>
      <c r="BN24" s="88">
        <v>73</v>
      </c>
      <c r="BO24" s="88">
        <v>71</v>
      </c>
      <c r="BP24" s="88">
        <v>70</v>
      </c>
      <c r="BQ24" s="88">
        <v>67</v>
      </c>
      <c r="BR24" s="88">
        <v>67</v>
      </c>
      <c r="BS24" s="88">
        <v>65</v>
      </c>
      <c r="BT24" s="88">
        <v>61</v>
      </c>
      <c r="BU24" s="88">
        <v>60</v>
      </c>
      <c r="BV24" s="88">
        <v>56</v>
      </c>
      <c r="BW24" s="88">
        <v>55</v>
      </c>
      <c r="BX24" s="88">
        <v>50</v>
      </c>
      <c r="BY24" s="88">
        <v>46</v>
      </c>
      <c r="BZ24" s="88">
        <v>40</v>
      </c>
      <c r="CA24" s="88">
        <v>38</v>
      </c>
      <c r="CB24" s="88">
        <v>36</v>
      </c>
      <c r="CC24" s="88">
        <v>31</v>
      </c>
      <c r="CD24" s="88">
        <v>30</v>
      </c>
      <c r="CE24" s="88">
        <v>25</v>
      </c>
      <c r="CF24" s="88">
        <v>23</v>
      </c>
      <c r="CG24" s="88">
        <v>21</v>
      </c>
      <c r="CH24" s="88">
        <v>17</v>
      </c>
      <c r="CI24" s="88">
        <v>17</v>
      </c>
      <c r="CJ24" s="88">
        <v>15</v>
      </c>
      <c r="CK24" s="88">
        <v>13</v>
      </c>
      <c r="CL24" s="88">
        <v>12</v>
      </c>
      <c r="CM24" s="88">
        <v>10</v>
      </c>
      <c r="CN24" s="88">
        <v>9</v>
      </c>
      <c r="CO24" s="88">
        <v>7</v>
      </c>
      <c r="CP24" s="88">
        <v>6</v>
      </c>
      <c r="CQ24" s="88">
        <v>6</v>
      </c>
      <c r="CR24" s="88">
        <v>5</v>
      </c>
      <c r="CS24" s="88">
        <v>4</v>
      </c>
      <c r="CT24" s="88">
        <v>3</v>
      </c>
      <c r="CU24" s="88">
        <v>4</v>
      </c>
      <c r="CV24" s="88">
        <v>3</v>
      </c>
      <c r="CW24" s="88">
        <v>2</v>
      </c>
      <c r="CX24" s="88">
        <v>3</v>
      </c>
      <c r="CY24" s="88">
        <v>2</v>
      </c>
      <c r="CZ24" s="88">
        <v>1</v>
      </c>
      <c r="DA24" s="88">
        <v>4</v>
      </c>
      <c r="DB24" s="88">
        <v>2</v>
      </c>
      <c r="DC24" s="88">
        <v>130</v>
      </c>
      <c r="DD24" s="88">
        <v>132</v>
      </c>
      <c r="DE24" s="88">
        <v>135</v>
      </c>
      <c r="DF24" s="88">
        <v>135</v>
      </c>
      <c r="DG24" s="88">
        <v>136</v>
      </c>
      <c r="DH24" s="88">
        <v>137</v>
      </c>
      <c r="DI24" s="88">
        <v>137</v>
      </c>
      <c r="DJ24" s="88">
        <v>138</v>
      </c>
      <c r="DK24" s="88">
        <v>138</v>
      </c>
      <c r="DL24" s="88">
        <v>138</v>
      </c>
      <c r="DM24" s="88">
        <v>137</v>
      </c>
      <c r="DN24" s="88">
        <v>138</v>
      </c>
      <c r="DO24" s="88">
        <v>136</v>
      </c>
      <c r="DP24" s="88">
        <v>135</v>
      </c>
      <c r="DQ24" s="88">
        <v>132</v>
      </c>
      <c r="DR24" s="88">
        <v>131</v>
      </c>
      <c r="DS24" s="88">
        <v>127</v>
      </c>
      <c r="DT24" s="88">
        <v>124</v>
      </c>
      <c r="DU24" s="88">
        <v>118</v>
      </c>
      <c r="DV24" s="88">
        <v>116</v>
      </c>
      <c r="DW24" s="88">
        <v>113</v>
      </c>
      <c r="DX24" s="88">
        <v>111</v>
      </c>
      <c r="DY24" s="88">
        <v>106</v>
      </c>
      <c r="DZ24" s="88">
        <v>105</v>
      </c>
      <c r="EA24" s="88">
        <v>104</v>
      </c>
      <c r="EB24" s="88">
        <v>102</v>
      </c>
      <c r="EC24" s="88">
        <v>101</v>
      </c>
      <c r="ED24" s="88">
        <v>99</v>
      </c>
      <c r="EE24" s="88">
        <v>98</v>
      </c>
      <c r="EF24" s="88">
        <v>99</v>
      </c>
      <c r="EG24" s="88">
        <v>98</v>
      </c>
      <c r="EH24" s="88">
        <v>100</v>
      </c>
      <c r="EI24" s="88">
        <v>102</v>
      </c>
      <c r="EJ24" s="88">
        <v>102</v>
      </c>
      <c r="EK24" s="88">
        <v>106</v>
      </c>
      <c r="EL24" s="88">
        <v>108</v>
      </c>
      <c r="EM24" s="88">
        <v>107</v>
      </c>
      <c r="EN24" s="88">
        <v>111</v>
      </c>
      <c r="EO24" s="88">
        <v>109</v>
      </c>
      <c r="EP24" s="88">
        <v>109</v>
      </c>
      <c r="EQ24" s="88">
        <v>108</v>
      </c>
      <c r="ER24" s="88">
        <v>104</v>
      </c>
      <c r="ES24" s="88">
        <v>103</v>
      </c>
      <c r="ET24" s="88">
        <v>101</v>
      </c>
      <c r="EU24" s="88">
        <v>98</v>
      </c>
      <c r="EV24" s="88">
        <v>97</v>
      </c>
      <c r="EW24" s="88">
        <v>92</v>
      </c>
      <c r="EX24" s="88">
        <v>90</v>
      </c>
      <c r="EY24" s="88">
        <v>88</v>
      </c>
      <c r="EZ24" s="88">
        <v>86</v>
      </c>
      <c r="FA24" s="88">
        <v>84</v>
      </c>
      <c r="FB24" s="88">
        <v>84</v>
      </c>
      <c r="FC24" s="88">
        <v>83</v>
      </c>
      <c r="FD24" s="88">
        <v>81</v>
      </c>
      <c r="FE24" s="88">
        <v>77</v>
      </c>
      <c r="FF24" s="88">
        <v>77</v>
      </c>
      <c r="FG24" s="88">
        <v>75</v>
      </c>
      <c r="FH24" s="88">
        <v>72</v>
      </c>
      <c r="FI24" s="88">
        <v>70</v>
      </c>
      <c r="FJ24" s="88">
        <v>71</v>
      </c>
      <c r="FK24" s="88">
        <v>68</v>
      </c>
      <c r="FL24" s="88">
        <v>67</v>
      </c>
      <c r="FM24" s="88">
        <v>67</v>
      </c>
      <c r="FN24" s="88">
        <v>64</v>
      </c>
      <c r="FO24" s="88">
        <v>64</v>
      </c>
      <c r="FP24" s="88">
        <v>62</v>
      </c>
      <c r="FQ24" s="88">
        <v>59</v>
      </c>
      <c r="FR24" s="88">
        <v>59</v>
      </c>
      <c r="FS24" s="88">
        <v>56</v>
      </c>
      <c r="FT24" s="88">
        <v>53</v>
      </c>
      <c r="FU24" s="88">
        <v>51</v>
      </c>
      <c r="FV24" s="88">
        <v>48</v>
      </c>
      <c r="FW24" s="88">
        <v>43</v>
      </c>
      <c r="FX24" s="88">
        <v>41</v>
      </c>
      <c r="FY24" s="88">
        <v>38</v>
      </c>
      <c r="FZ24" s="88">
        <v>36</v>
      </c>
      <c r="GA24" s="88">
        <v>33</v>
      </c>
      <c r="GB24" s="88">
        <v>32</v>
      </c>
      <c r="GC24" s="88">
        <v>29</v>
      </c>
      <c r="GD24" s="88">
        <v>26</v>
      </c>
      <c r="GE24" s="88">
        <v>24</v>
      </c>
      <c r="GF24" s="88">
        <v>20</v>
      </c>
      <c r="GG24" s="88">
        <v>18</v>
      </c>
      <c r="GH24" s="88">
        <v>17</v>
      </c>
      <c r="GI24" s="88">
        <v>15</v>
      </c>
      <c r="GJ24" s="88">
        <v>14</v>
      </c>
      <c r="GK24" s="88">
        <v>12</v>
      </c>
      <c r="GL24" s="88">
        <v>11</v>
      </c>
      <c r="GM24" s="88">
        <v>7</v>
      </c>
      <c r="GN24" s="88">
        <v>8</v>
      </c>
      <c r="GO24" s="88">
        <v>8</v>
      </c>
      <c r="GP24" s="88">
        <v>6</v>
      </c>
      <c r="GQ24" s="88">
        <v>5</v>
      </c>
      <c r="GR24" s="88">
        <v>5</v>
      </c>
      <c r="GS24" s="88">
        <v>3</v>
      </c>
      <c r="GT24" s="88">
        <v>3</v>
      </c>
      <c r="GU24" s="88">
        <v>4</v>
      </c>
      <c r="GV24" s="88">
        <v>3</v>
      </c>
      <c r="GW24" s="88">
        <v>2</v>
      </c>
      <c r="GX24" s="88">
        <v>3</v>
      </c>
      <c r="GY24" s="88">
        <v>4</v>
      </c>
    </row>
    <row r="25" spans="1:207" s="17" customFormat="1" ht="12.75" hidden="1" x14ac:dyDescent="0.2">
      <c r="A25" s="23" t="s">
        <v>208</v>
      </c>
      <c r="B25" s="24">
        <v>2011</v>
      </c>
      <c r="C25" s="24">
        <f>SUM(Tabla1[[#This Row],[Hombres_0]:[Hombres_100 y más]])</f>
        <v>1077</v>
      </c>
      <c r="D25" s="24">
        <f>SUM(Tabla1[[#This Row],[Mujeres_0]:[Mujeres_100 y más]])</f>
        <v>1149</v>
      </c>
      <c r="E25" s="24">
        <f>Tabla1[[#This Row],[TOTAL HOMBRES]]+Tabla1[[#This Row],[TOTAL MUJERES]]</f>
        <v>2226</v>
      </c>
      <c r="F25" s="24">
        <v>18</v>
      </c>
      <c r="G25" s="24">
        <v>18</v>
      </c>
      <c r="H25" s="24">
        <v>19</v>
      </c>
      <c r="I25" s="24">
        <v>19</v>
      </c>
      <c r="J25" s="24">
        <v>19</v>
      </c>
      <c r="K25" s="24">
        <v>19</v>
      </c>
      <c r="L25" s="24">
        <v>19</v>
      </c>
      <c r="M25" s="24">
        <v>19</v>
      </c>
      <c r="N25" s="24">
        <v>19</v>
      </c>
      <c r="O25" s="24">
        <v>18</v>
      </c>
      <c r="P25" s="24">
        <v>18</v>
      </c>
      <c r="Q25" s="24">
        <v>18</v>
      </c>
      <c r="R25" s="24">
        <v>18</v>
      </c>
      <c r="S25" s="24">
        <v>18</v>
      </c>
      <c r="T25" s="24">
        <v>18</v>
      </c>
      <c r="U25" s="24">
        <v>20</v>
      </c>
      <c r="V25" s="24">
        <v>20</v>
      </c>
      <c r="W25" s="24">
        <v>20</v>
      </c>
      <c r="X25" s="24">
        <v>20</v>
      </c>
      <c r="Y25" s="24">
        <v>19</v>
      </c>
      <c r="Z25" s="24">
        <v>19</v>
      </c>
      <c r="AA25" s="24">
        <v>18</v>
      </c>
      <c r="AB25" s="24">
        <v>17</v>
      </c>
      <c r="AC25" s="24">
        <v>17</v>
      </c>
      <c r="AD25" s="24">
        <v>16</v>
      </c>
      <c r="AE25" s="24">
        <v>16</v>
      </c>
      <c r="AF25" s="24">
        <v>14</v>
      </c>
      <c r="AG25" s="24">
        <v>14</v>
      </c>
      <c r="AH25" s="24">
        <v>13</v>
      </c>
      <c r="AI25" s="24">
        <v>12</v>
      </c>
      <c r="AJ25" s="24">
        <v>12</v>
      </c>
      <c r="AK25" s="24">
        <v>12</v>
      </c>
      <c r="AL25" s="24">
        <v>11</v>
      </c>
      <c r="AM25" s="24">
        <v>11</v>
      </c>
      <c r="AN25" s="24">
        <v>11</v>
      </c>
      <c r="AO25" s="24">
        <v>10</v>
      </c>
      <c r="AP25" s="24">
        <v>10</v>
      </c>
      <c r="AQ25" s="24">
        <v>10</v>
      </c>
      <c r="AR25" s="24">
        <v>10</v>
      </c>
      <c r="AS25" s="24">
        <v>11</v>
      </c>
      <c r="AT25" s="24">
        <v>11</v>
      </c>
      <c r="AU25" s="24">
        <v>11</v>
      </c>
      <c r="AV25" s="24">
        <v>11</v>
      </c>
      <c r="AW25" s="24">
        <v>11</v>
      </c>
      <c r="AX25" s="24">
        <v>12</v>
      </c>
      <c r="AY25" s="24">
        <v>12</v>
      </c>
      <c r="AZ25" s="24">
        <v>12</v>
      </c>
      <c r="BA25" s="24">
        <v>12</v>
      </c>
      <c r="BB25" s="24">
        <v>12</v>
      </c>
      <c r="BC25" s="24">
        <v>12</v>
      </c>
      <c r="BD25" s="24">
        <v>12</v>
      </c>
      <c r="BE25" s="24">
        <v>12</v>
      </c>
      <c r="BF25" s="24">
        <v>12</v>
      </c>
      <c r="BG25" s="24">
        <v>12</v>
      </c>
      <c r="BH25" s="24">
        <v>12</v>
      </c>
      <c r="BI25" s="24">
        <v>11</v>
      </c>
      <c r="BJ25" s="24">
        <v>11</v>
      </c>
      <c r="BK25" s="24">
        <v>11</v>
      </c>
      <c r="BL25" s="24">
        <v>11</v>
      </c>
      <c r="BM25" s="24">
        <v>11</v>
      </c>
      <c r="BN25" s="24">
        <v>11</v>
      </c>
      <c r="BO25" s="24">
        <v>10</v>
      </c>
      <c r="BP25" s="24">
        <v>9</v>
      </c>
      <c r="BQ25" s="24">
        <v>9</v>
      </c>
      <c r="BR25" s="24">
        <v>9</v>
      </c>
      <c r="BS25" s="24">
        <v>9</v>
      </c>
      <c r="BT25" s="24">
        <v>9</v>
      </c>
      <c r="BU25" s="24">
        <v>9</v>
      </c>
      <c r="BV25" s="24">
        <v>9</v>
      </c>
      <c r="BW25" s="24">
        <v>8</v>
      </c>
      <c r="BX25" s="24">
        <v>8</v>
      </c>
      <c r="BY25" s="24">
        <v>8</v>
      </c>
      <c r="BZ25" s="24">
        <v>8</v>
      </c>
      <c r="CA25" s="24">
        <v>7</v>
      </c>
      <c r="CB25" s="24">
        <v>7</v>
      </c>
      <c r="CC25" s="24">
        <v>7</v>
      </c>
      <c r="CD25" s="24">
        <v>7</v>
      </c>
      <c r="CE25" s="24">
        <v>7</v>
      </c>
      <c r="CF25" s="24">
        <v>7</v>
      </c>
      <c r="CG25" s="24">
        <v>7</v>
      </c>
      <c r="CH25" s="24">
        <v>7</v>
      </c>
      <c r="CI25" s="24">
        <v>7</v>
      </c>
      <c r="CJ25" s="24">
        <v>5</v>
      </c>
      <c r="CK25" s="24">
        <v>5</v>
      </c>
      <c r="CL25" s="24">
        <v>4</v>
      </c>
      <c r="CM25" s="24">
        <v>3</v>
      </c>
      <c r="CN25" s="24">
        <v>3</v>
      </c>
      <c r="CO25" s="24">
        <v>2</v>
      </c>
      <c r="CP25" s="24">
        <v>2</v>
      </c>
      <c r="CQ25" s="24">
        <v>1</v>
      </c>
      <c r="CR25" s="24">
        <v>1</v>
      </c>
      <c r="CS25" s="24">
        <v>1</v>
      </c>
      <c r="CT25" s="24">
        <v>0</v>
      </c>
      <c r="CU25" s="24">
        <v>0</v>
      </c>
      <c r="CV25" s="24">
        <v>0</v>
      </c>
      <c r="CW25" s="24">
        <v>0</v>
      </c>
      <c r="CX25" s="24">
        <v>0</v>
      </c>
      <c r="CY25" s="24">
        <v>0</v>
      </c>
      <c r="CZ25" s="24">
        <v>0</v>
      </c>
      <c r="DA25" s="24">
        <v>0</v>
      </c>
      <c r="DB25" s="24">
        <v>0</v>
      </c>
      <c r="DC25" s="24">
        <v>15</v>
      </c>
      <c r="DD25" s="24">
        <v>15</v>
      </c>
      <c r="DE25" s="24">
        <v>16</v>
      </c>
      <c r="DF25" s="24">
        <v>16</v>
      </c>
      <c r="DG25" s="24">
        <v>17</v>
      </c>
      <c r="DH25" s="24">
        <v>18</v>
      </c>
      <c r="DI25" s="24">
        <v>17</v>
      </c>
      <c r="DJ25" s="24">
        <v>17</v>
      </c>
      <c r="DK25" s="24">
        <v>17</v>
      </c>
      <c r="DL25" s="24">
        <v>17</v>
      </c>
      <c r="DM25" s="24">
        <v>17</v>
      </c>
      <c r="DN25" s="24">
        <v>17</v>
      </c>
      <c r="DO25" s="24">
        <v>19</v>
      </c>
      <c r="DP25" s="24">
        <v>19</v>
      </c>
      <c r="DQ25" s="24">
        <v>19</v>
      </c>
      <c r="DR25" s="24">
        <v>19</v>
      </c>
      <c r="DS25" s="24">
        <v>19</v>
      </c>
      <c r="DT25" s="24">
        <v>20</v>
      </c>
      <c r="DU25" s="24">
        <v>19</v>
      </c>
      <c r="DV25" s="24">
        <v>18</v>
      </c>
      <c r="DW25" s="24">
        <v>18</v>
      </c>
      <c r="DX25" s="24">
        <v>17</v>
      </c>
      <c r="DY25" s="24">
        <v>16</v>
      </c>
      <c r="DZ25" s="24">
        <v>16</v>
      </c>
      <c r="EA25" s="24">
        <v>15</v>
      </c>
      <c r="EB25" s="24">
        <v>14</v>
      </c>
      <c r="EC25" s="24">
        <v>14</v>
      </c>
      <c r="ED25" s="24">
        <v>14</v>
      </c>
      <c r="EE25" s="24">
        <v>13</v>
      </c>
      <c r="EF25" s="24">
        <v>13</v>
      </c>
      <c r="EG25" s="24">
        <v>12</v>
      </c>
      <c r="EH25" s="24">
        <v>12</v>
      </c>
      <c r="EI25" s="24">
        <v>11</v>
      </c>
      <c r="EJ25" s="24">
        <v>11</v>
      </c>
      <c r="EK25" s="24">
        <v>11</v>
      </c>
      <c r="EL25" s="24">
        <v>11</v>
      </c>
      <c r="EM25" s="24">
        <v>11</v>
      </c>
      <c r="EN25" s="24">
        <v>11</v>
      </c>
      <c r="EO25" s="24">
        <v>10</v>
      </c>
      <c r="EP25" s="24">
        <v>11</v>
      </c>
      <c r="EQ25" s="24">
        <v>11</v>
      </c>
      <c r="ER25" s="24">
        <v>12</v>
      </c>
      <c r="ES25" s="24">
        <v>13</v>
      </c>
      <c r="ET25" s="24">
        <v>13</v>
      </c>
      <c r="EU25" s="24">
        <v>14</v>
      </c>
      <c r="EV25" s="24">
        <v>14</v>
      </c>
      <c r="EW25" s="24">
        <v>15</v>
      </c>
      <c r="EX25" s="24">
        <v>15</v>
      </c>
      <c r="EY25" s="24">
        <v>15</v>
      </c>
      <c r="EZ25" s="24">
        <v>15</v>
      </c>
      <c r="FA25" s="24">
        <v>15</v>
      </c>
      <c r="FB25" s="24">
        <v>14</v>
      </c>
      <c r="FC25" s="24">
        <v>14</v>
      </c>
      <c r="FD25" s="24">
        <v>14</v>
      </c>
      <c r="FE25" s="24">
        <v>14</v>
      </c>
      <c r="FF25" s="24">
        <v>14</v>
      </c>
      <c r="FG25" s="24">
        <v>14</v>
      </c>
      <c r="FH25" s="24">
        <v>14</v>
      </c>
      <c r="FI25" s="24">
        <v>13</v>
      </c>
      <c r="FJ25" s="24">
        <v>12</v>
      </c>
      <c r="FK25" s="24">
        <v>12</v>
      </c>
      <c r="FL25" s="24">
        <v>12</v>
      </c>
      <c r="FM25" s="24">
        <v>12</v>
      </c>
      <c r="FN25" s="24">
        <v>11</v>
      </c>
      <c r="FO25" s="24">
        <v>11</v>
      </c>
      <c r="FP25" s="24">
        <v>11</v>
      </c>
      <c r="FQ25" s="24">
        <v>11</v>
      </c>
      <c r="FR25" s="24">
        <v>11</v>
      </c>
      <c r="FS25" s="24">
        <v>10</v>
      </c>
      <c r="FT25" s="24">
        <v>10</v>
      </c>
      <c r="FU25" s="24">
        <v>10</v>
      </c>
      <c r="FV25" s="24">
        <v>9</v>
      </c>
      <c r="FW25" s="24">
        <v>9</v>
      </c>
      <c r="FX25" s="24">
        <v>9</v>
      </c>
      <c r="FY25" s="24">
        <v>9</v>
      </c>
      <c r="FZ25" s="24">
        <v>9</v>
      </c>
      <c r="GA25" s="24">
        <v>9</v>
      </c>
      <c r="GB25" s="24">
        <v>9</v>
      </c>
      <c r="GC25" s="24">
        <v>9</v>
      </c>
      <c r="GD25" s="24">
        <v>8</v>
      </c>
      <c r="GE25" s="24">
        <v>8</v>
      </c>
      <c r="GF25" s="24">
        <v>8</v>
      </c>
      <c r="GG25" s="24">
        <v>8</v>
      </c>
      <c r="GH25" s="24">
        <v>6</v>
      </c>
      <c r="GI25" s="24">
        <v>5</v>
      </c>
      <c r="GJ25" s="24">
        <v>5</v>
      </c>
      <c r="GK25" s="24">
        <v>4</v>
      </c>
      <c r="GL25" s="24">
        <v>4</v>
      </c>
      <c r="GM25" s="24">
        <v>3</v>
      </c>
      <c r="GN25" s="24">
        <v>2</v>
      </c>
      <c r="GO25" s="24">
        <v>2</v>
      </c>
      <c r="GP25" s="24">
        <v>2</v>
      </c>
      <c r="GQ25" s="24">
        <v>2</v>
      </c>
      <c r="GR25" s="24">
        <v>1</v>
      </c>
      <c r="GS25" s="24">
        <v>1</v>
      </c>
      <c r="GT25" s="24">
        <v>0</v>
      </c>
      <c r="GU25" s="24">
        <v>0</v>
      </c>
      <c r="GV25" s="24">
        <v>0</v>
      </c>
      <c r="GW25" s="24">
        <v>0</v>
      </c>
      <c r="GX25" s="24">
        <v>0</v>
      </c>
      <c r="GY25" s="25">
        <v>0</v>
      </c>
    </row>
    <row r="26" spans="1:207" s="17" customFormat="1" ht="12.75" hidden="1" x14ac:dyDescent="0.2">
      <c r="A26" s="23" t="s">
        <v>208</v>
      </c>
      <c r="B26" s="24">
        <v>2012</v>
      </c>
      <c r="C26" s="24">
        <f>SUM(Tabla1[[#This Row],[Hombres_0]:[Hombres_100 y más]])</f>
        <v>1074</v>
      </c>
      <c r="D26" s="24">
        <f>SUM(Tabla1[[#This Row],[Mujeres_0]:[Mujeres_100 y más]])</f>
        <v>1129</v>
      </c>
      <c r="E26" s="24">
        <f>Tabla1[[#This Row],[TOTAL HOMBRES]]+Tabla1[[#This Row],[TOTAL MUJERES]]</f>
        <v>2203</v>
      </c>
      <c r="F26" s="24">
        <v>18</v>
      </c>
      <c r="G26" s="24">
        <v>18</v>
      </c>
      <c r="H26" s="24">
        <v>19</v>
      </c>
      <c r="I26" s="24">
        <v>18</v>
      </c>
      <c r="J26" s="24">
        <v>18</v>
      </c>
      <c r="K26" s="24">
        <v>18</v>
      </c>
      <c r="L26" s="24">
        <v>17</v>
      </c>
      <c r="M26" s="24">
        <v>17</v>
      </c>
      <c r="N26" s="24">
        <v>17</v>
      </c>
      <c r="O26" s="24">
        <v>16</v>
      </c>
      <c r="P26" s="24">
        <v>16</v>
      </c>
      <c r="Q26" s="24">
        <v>16</v>
      </c>
      <c r="R26" s="24">
        <v>16</v>
      </c>
      <c r="S26" s="24">
        <v>16</v>
      </c>
      <c r="T26" s="24">
        <v>17</v>
      </c>
      <c r="U26" s="24">
        <v>18</v>
      </c>
      <c r="V26" s="24">
        <v>19</v>
      </c>
      <c r="W26" s="24">
        <v>19</v>
      </c>
      <c r="X26" s="24">
        <v>19</v>
      </c>
      <c r="Y26" s="24">
        <v>19</v>
      </c>
      <c r="Z26" s="24">
        <v>19</v>
      </c>
      <c r="AA26" s="24">
        <v>19</v>
      </c>
      <c r="AB26" s="24">
        <v>18</v>
      </c>
      <c r="AC26" s="24">
        <v>17</v>
      </c>
      <c r="AD26" s="24">
        <v>17</v>
      </c>
      <c r="AE26" s="24">
        <v>16</v>
      </c>
      <c r="AF26" s="24">
        <v>16</v>
      </c>
      <c r="AG26" s="24">
        <v>15</v>
      </c>
      <c r="AH26" s="24">
        <v>15</v>
      </c>
      <c r="AI26" s="24">
        <v>15</v>
      </c>
      <c r="AJ26" s="24">
        <v>14</v>
      </c>
      <c r="AK26" s="24">
        <v>13</v>
      </c>
      <c r="AL26" s="24">
        <v>13</v>
      </c>
      <c r="AM26" s="24">
        <v>13</v>
      </c>
      <c r="AN26" s="24">
        <v>12</v>
      </c>
      <c r="AO26" s="24">
        <v>12</v>
      </c>
      <c r="AP26" s="24">
        <v>11</v>
      </c>
      <c r="AQ26" s="24">
        <v>11</v>
      </c>
      <c r="AR26" s="24">
        <v>11</v>
      </c>
      <c r="AS26" s="24">
        <v>11</v>
      </c>
      <c r="AT26" s="24">
        <v>11</v>
      </c>
      <c r="AU26" s="24">
        <v>10</v>
      </c>
      <c r="AV26" s="24">
        <v>11</v>
      </c>
      <c r="AW26" s="24">
        <v>11</v>
      </c>
      <c r="AX26" s="24">
        <v>10</v>
      </c>
      <c r="AY26" s="24">
        <v>10</v>
      </c>
      <c r="AZ26" s="24">
        <v>10</v>
      </c>
      <c r="BA26" s="24">
        <v>10</v>
      </c>
      <c r="BB26" s="24">
        <v>11</v>
      </c>
      <c r="BC26" s="24">
        <v>11</v>
      </c>
      <c r="BD26" s="24">
        <v>11</v>
      </c>
      <c r="BE26" s="24">
        <v>11</v>
      </c>
      <c r="BF26" s="24">
        <v>12</v>
      </c>
      <c r="BG26" s="24">
        <v>12</v>
      </c>
      <c r="BH26" s="24">
        <v>12</v>
      </c>
      <c r="BI26" s="24">
        <v>12</v>
      </c>
      <c r="BJ26" s="24">
        <v>12</v>
      </c>
      <c r="BK26" s="24">
        <v>11</v>
      </c>
      <c r="BL26" s="24">
        <v>11</v>
      </c>
      <c r="BM26" s="24">
        <v>11</v>
      </c>
      <c r="BN26" s="24">
        <v>11</v>
      </c>
      <c r="BO26" s="24">
        <v>11</v>
      </c>
      <c r="BP26" s="24">
        <v>11</v>
      </c>
      <c r="BQ26" s="24">
        <v>10</v>
      </c>
      <c r="BR26" s="24">
        <v>10</v>
      </c>
      <c r="BS26" s="24">
        <v>9</v>
      </c>
      <c r="BT26" s="24">
        <v>9</v>
      </c>
      <c r="BU26" s="24">
        <v>9</v>
      </c>
      <c r="BV26" s="24">
        <v>9</v>
      </c>
      <c r="BW26" s="24">
        <v>9</v>
      </c>
      <c r="BX26" s="24">
        <v>7</v>
      </c>
      <c r="BY26" s="24">
        <v>7</v>
      </c>
      <c r="BZ26" s="24">
        <v>7</v>
      </c>
      <c r="CA26" s="24">
        <v>9</v>
      </c>
      <c r="CB26" s="24">
        <v>8</v>
      </c>
      <c r="CC26" s="24">
        <v>8</v>
      </c>
      <c r="CD26" s="24">
        <v>8</v>
      </c>
      <c r="CE26" s="24">
        <v>8</v>
      </c>
      <c r="CF26" s="24">
        <v>8</v>
      </c>
      <c r="CG26" s="24">
        <v>6</v>
      </c>
      <c r="CH26" s="24">
        <v>6</v>
      </c>
      <c r="CI26" s="24">
        <v>6</v>
      </c>
      <c r="CJ26" s="24">
        <v>5</v>
      </c>
      <c r="CK26" s="24">
        <v>5</v>
      </c>
      <c r="CL26" s="24">
        <v>4</v>
      </c>
      <c r="CM26" s="24">
        <v>4</v>
      </c>
      <c r="CN26" s="24">
        <v>3</v>
      </c>
      <c r="CO26" s="24">
        <v>2</v>
      </c>
      <c r="CP26" s="24">
        <v>2</v>
      </c>
      <c r="CQ26" s="24">
        <v>1</v>
      </c>
      <c r="CR26" s="24">
        <v>1</v>
      </c>
      <c r="CS26" s="24">
        <v>1</v>
      </c>
      <c r="CT26" s="24">
        <v>1</v>
      </c>
      <c r="CU26" s="24">
        <v>0</v>
      </c>
      <c r="CV26" s="24">
        <v>0</v>
      </c>
      <c r="CW26" s="24">
        <v>0</v>
      </c>
      <c r="CX26" s="24">
        <v>0</v>
      </c>
      <c r="CY26" s="24">
        <v>0</v>
      </c>
      <c r="CZ26" s="24">
        <v>0</v>
      </c>
      <c r="DA26" s="24">
        <v>0</v>
      </c>
      <c r="DB26" s="24">
        <v>0</v>
      </c>
      <c r="DC26" s="24">
        <v>14</v>
      </c>
      <c r="DD26" s="24">
        <v>15</v>
      </c>
      <c r="DE26" s="24">
        <v>15</v>
      </c>
      <c r="DF26" s="24">
        <v>16</v>
      </c>
      <c r="DG26" s="24">
        <v>16</v>
      </c>
      <c r="DH26" s="24">
        <v>16</v>
      </c>
      <c r="DI26" s="24">
        <v>16</v>
      </c>
      <c r="DJ26" s="24">
        <v>16</v>
      </c>
      <c r="DK26" s="24">
        <v>16</v>
      </c>
      <c r="DL26" s="24">
        <v>16</v>
      </c>
      <c r="DM26" s="24">
        <v>16</v>
      </c>
      <c r="DN26" s="24">
        <v>16</v>
      </c>
      <c r="DO26" s="24">
        <v>17</v>
      </c>
      <c r="DP26" s="24">
        <v>18</v>
      </c>
      <c r="DQ26" s="24">
        <v>18</v>
      </c>
      <c r="DR26" s="24">
        <v>19</v>
      </c>
      <c r="DS26" s="24">
        <v>19</v>
      </c>
      <c r="DT26" s="24">
        <v>19</v>
      </c>
      <c r="DU26" s="24">
        <v>19</v>
      </c>
      <c r="DV26" s="24">
        <v>18</v>
      </c>
      <c r="DW26" s="24">
        <v>18</v>
      </c>
      <c r="DX26" s="24">
        <v>17</v>
      </c>
      <c r="DY26" s="24">
        <v>16</v>
      </c>
      <c r="DZ26" s="24">
        <v>16</v>
      </c>
      <c r="EA26" s="24">
        <v>15</v>
      </c>
      <c r="EB26" s="24">
        <v>15</v>
      </c>
      <c r="EC26" s="24">
        <v>15</v>
      </c>
      <c r="ED26" s="24">
        <v>14</v>
      </c>
      <c r="EE26" s="24">
        <v>14</v>
      </c>
      <c r="EF26" s="24">
        <v>13</v>
      </c>
      <c r="EG26" s="24">
        <v>13</v>
      </c>
      <c r="EH26" s="24">
        <v>13</v>
      </c>
      <c r="EI26" s="24">
        <v>13</v>
      </c>
      <c r="EJ26" s="24">
        <v>11</v>
      </c>
      <c r="EK26" s="24">
        <v>11</v>
      </c>
      <c r="EL26" s="24">
        <v>11</v>
      </c>
      <c r="EM26" s="24">
        <v>10</v>
      </c>
      <c r="EN26" s="24">
        <v>10</v>
      </c>
      <c r="EO26" s="24">
        <v>10</v>
      </c>
      <c r="EP26" s="24">
        <v>11</v>
      </c>
      <c r="EQ26" s="24">
        <v>10</v>
      </c>
      <c r="ER26" s="24">
        <v>10</v>
      </c>
      <c r="ES26" s="24">
        <v>11</v>
      </c>
      <c r="ET26" s="24">
        <v>11</v>
      </c>
      <c r="EU26" s="24">
        <v>11</v>
      </c>
      <c r="EV26" s="24">
        <v>12</v>
      </c>
      <c r="EW26" s="24">
        <v>12</v>
      </c>
      <c r="EX26" s="24">
        <v>14</v>
      </c>
      <c r="EY26" s="24">
        <v>14</v>
      </c>
      <c r="EZ26" s="24">
        <v>14</v>
      </c>
      <c r="FA26" s="24">
        <v>14</v>
      </c>
      <c r="FB26" s="24">
        <v>14</v>
      </c>
      <c r="FC26" s="24">
        <v>15</v>
      </c>
      <c r="FD26" s="24">
        <v>15</v>
      </c>
      <c r="FE26" s="24">
        <v>15</v>
      </c>
      <c r="FF26" s="24">
        <v>15</v>
      </c>
      <c r="FG26" s="24">
        <v>15</v>
      </c>
      <c r="FH26" s="24">
        <v>14</v>
      </c>
      <c r="FI26" s="24">
        <v>14</v>
      </c>
      <c r="FJ26" s="24">
        <v>14</v>
      </c>
      <c r="FK26" s="24">
        <v>14</v>
      </c>
      <c r="FL26" s="24">
        <v>13</v>
      </c>
      <c r="FM26" s="24">
        <v>12</v>
      </c>
      <c r="FN26" s="24">
        <v>12</v>
      </c>
      <c r="FO26" s="24">
        <v>12</v>
      </c>
      <c r="FP26" s="24">
        <v>11</v>
      </c>
      <c r="FQ26" s="24">
        <v>11</v>
      </c>
      <c r="FR26" s="24">
        <v>11</v>
      </c>
      <c r="FS26" s="24">
        <v>11</v>
      </c>
      <c r="FT26" s="24">
        <v>10</v>
      </c>
      <c r="FU26" s="24">
        <v>10</v>
      </c>
      <c r="FV26" s="24">
        <v>10</v>
      </c>
      <c r="FW26" s="24">
        <v>10</v>
      </c>
      <c r="FX26" s="24">
        <v>9</v>
      </c>
      <c r="FY26" s="24">
        <v>9</v>
      </c>
      <c r="FZ26" s="24">
        <v>9</v>
      </c>
      <c r="GA26" s="24">
        <v>9</v>
      </c>
      <c r="GB26" s="24">
        <v>7</v>
      </c>
      <c r="GC26" s="24">
        <v>7</v>
      </c>
      <c r="GD26" s="24">
        <v>7</v>
      </c>
      <c r="GE26" s="24">
        <v>7</v>
      </c>
      <c r="GF26" s="24">
        <v>6</v>
      </c>
      <c r="GG26" s="24">
        <v>6</v>
      </c>
      <c r="GH26" s="24">
        <v>5</v>
      </c>
      <c r="GI26" s="24">
        <v>5</v>
      </c>
      <c r="GJ26" s="24">
        <v>5</v>
      </c>
      <c r="GK26" s="24">
        <v>4</v>
      </c>
      <c r="GL26" s="24">
        <v>4</v>
      </c>
      <c r="GM26" s="24">
        <v>4</v>
      </c>
      <c r="GN26" s="24">
        <v>3</v>
      </c>
      <c r="GO26" s="24">
        <v>2</v>
      </c>
      <c r="GP26" s="24">
        <v>2</v>
      </c>
      <c r="GQ26" s="24">
        <v>2</v>
      </c>
      <c r="GR26" s="24">
        <v>2</v>
      </c>
      <c r="GS26" s="24">
        <v>1</v>
      </c>
      <c r="GT26" s="24">
        <v>1</v>
      </c>
      <c r="GU26" s="24">
        <v>1</v>
      </c>
      <c r="GV26" s="24">
        <v>0</v>
      </c>
      <c r="GW26" s="24">
        <v>0</v>
      </c>
      <c r="GX26" s="24">
        <v>0</v>
      </c>
      <c r="GY26" s="25">
        <v>0</v>
      </c>
    </row>
    <row r="27" spans="1:207" s="17" customFormat="1" ht="12.75" hidden="1" x14ac:dyDescent="0.2">
      <c r="A27" s="23" t="s">
        <v>208</v>
      </c>
      <c r="B27" s="24">
        <v>2013</v>
      </c>
      <c r="C27" s="24">
        <f>SUM(Tabla1[[#This Row],[Hombres_0]:[Hombres_100 y más]])</f>
        <v>1052</v>
      </c>
      <c r="D27" s="24">
        <f>SUM(Tabla1[[#This Row],[Mujeres_0]:[Mujeres_100 y más]])</f>
        <v>1088</v>
      </c>
      <c r="E27" s="24">
        <f>Tabla1[[#This Row],[TOTAL HOMBRES]]+Tabla1[[#This Row],[TOTAL MUJERES]]</f>
        <v>2140</v>
      </c>
      <c r="F27" s="24">
        <v>17</v>
      </c>
      <c r="G27" s="24">
        <v>17</v>
      </c>
      <c r="H27" s="24">
        <v>18</v>
      </c>
      <c r="I27" s="24">
        <v>18</v>
      </c>
      <c r="J27" s="24">
        <v>17</v>
      </c>
      <c r="K27" s="24">
        <v>17</v>
      </c>
      <c r="L27" s="24">
        <v>16</v>
      </c>
      <c r="M27" s="24">
        <v>16</v>
      </c>
      <c r="N27" s="24">
        <v>15</v>
      </c>
      <c r="O27" s="24">
        <v>15</v>
      </c>
      <c r="P27" s="24">
        <v>15</v>
      </c>
      <c r="Q27" s="24">
        <v>14</v>
      </c>
      <c r="R27" s="24">
        <v>15</v>
      </c>
      <c r="S27" s="24">
        <v>15</v>
      </c>
      <c r="T27" s="24">
        <v>15</v>
      </c>
      <c r="U27" s="24">
        <v>16</v>
      </c>
      <c r="V27" s="24">
        <v>18</v>
      </c>
      <c r="W27" s="24">
        <v>18</v>
      </c>
      <c r="X27" s="24">
        <v>19</v>
      </c>
      <c r="Y27" s="24">
        <v>19</v>
      </c>
      <c r="Z27" s="24">
        <v>18</v>
      </c>
      <c r="AA27" s="24">
        <v>18</v>
      </c>
      <c r="AB27" s="24">
        <v>18</v>
      </c>
      <c r="AC27" s="24">
        <v>18</v>
      </c>
      <c r="AD27" s="24">
        <v>18</v>
      </c>
      <c r="AE27" s="24">
        <v>17</v>
      </c>
      <c r="AF27" s="24">
        <v>17</v>
      </c>
      <c r="AG27" s="24">
        <v>17</v>
      </c>
      <c r="AH27" s="24">
        <v>16</v>
      </c>
      <c r="AI27" s="24">
        <v>15</v>
      </c>
      <c r="AJ27" s="24">
        <v>15</v>
      </c>
      <c r="AK27" s="24">
        <v>15</v>
      </c>
      <c r="AL27" s="24">
        <v>14</v>
      </c>
      <c r="AM27" s="24">
        <v>14</v>
      </c>
      <c r="AN27" s="24">
        <v>14</v>
      </c>
      <c r="AO27" s="24">
        <v>13</v>
      </c>
      <c r="AP27" s="24">
        <v>13</v>
      </c>
      <c r="AQ27" s="24">
        <v>11</v>
      </c>
      <c r="AR27" s="24">
        <v>11</v>
      </c>
      <c r="AS27" s="24">
        <v>11</v>
      </c>
      <c r="AT27" s="24">
        <v>9</v>
      </c>
      <c r="AU27" s="24">
        <v>9</v>
      </c>
      <c r="AV27" s="24">
        <v>9</v>
      </c>
      <c r="AW27" s="24">
        <v>9</v>
      </c>
      <c r="AX27" s="24">
        <v>8</v>
      </c>
      <c r="AY27" s="24">
        <v>8</v>
      </c>
      <c r="AZ27" s="24">
        <v>10</v>
      </c>
      <c r="BA27" s="24">
        <v>10</v>
      </c>
      <c r="BB27" s="24">
        <v>10</v>
      </c>
      <c r="BC27" s="24">
        <v>10</v>
      </c>
      <c r="BD27" s="24">
        <v>11</v>
      </c>
      <c r="BE27" s="24">
        <v>11</v>
      </c>
      <c r="BF27" s="24">
        <v>11</v>
      </c>
      <c r="BG27" s="24">
        <v>12</v>
      </c>
      <c r="BH27" s="24">
        <v>12</v>
      </c>
      <c r="BI27" s="24">
        <v>12</v>
      </c>
      <c r="BJ27" s="24">
        <v>12</v>
      </c>
      <c r="BK27" s="24">
        <v>12</v>
      </c>
      <c r="BL27" s="24">
        <v>12</v>
      </c>
      <c r="BM27" s="24">
        <v>11</v>
      </c>
      <c r="BN27" s="24">
        <v>11</v>
      </c>
      <c r="BO27" s="24">
        <v>11</v>
      </c>
      <c r="BP27" s="24">
        <v>11</v>
      </c>
      <c r="BQ27" s="24">
        <v>11</v>
      </c>
      <c r="BR27" s="24">
        <v>9</v>
      </c>
      <c r="BS27" s="24">
        <v>8</v>
      </c>
      <c r="BT27" s="24">
        <v>8</v>
      </c>
      <c r="BU27" s="24">
        <v>8</v>
      </c>
      <c r="BV27" s="24">
        <v>8</v>
      </c>
      <c r="BW27" s="24">
        <v>8</v>
      </c>
      <c r="BX27" s="24">
        <v>8</v>
      </c>
      <c r="BY27" s="24">
        <v>8</v>
      </c>
      <c r="BZ27" s="24">
        <v>8</v>
      </c>
      <c r="CA27" s="24">
        <v>8</v>
      </c>
      <c r="CB27" s="24">
        <v>8</v>
      </c>
      <c r="CC27" s="24">
        <v>8</v>
      </c>
      <c r="CD27" s="24">
        <v>7</v>
      </c>
      <c r="CE27" s="24">
        <v>7</v>
      </c>
      <c r="CF27" s="24">
        <v>7</v>
      </c>
      <c r="CG27" s="24">
        <v>6</v>
      </c>
      <c r="CH27" s="24">
        <v>6</v>
      </c>
      <c r="CI27" s="24">
        <v>6</v>
      </c>
      <c r="CJ27" s="24">
        <v>5</v>
      </c>
      <c r="CK27" s="24">
        <v>5</v>
      </c>
      <c r="CL27" s="24">
        <v>4</v>
      </c>
      <c r="CM27" s="24">
        <v>4</v>
      </c>
      <c r="CN27" s="24">
        <v>3</v>
      </c>
      <c r="CO27" s="24">
        <v>2</v>
      </c>
      <c r="CP27" s="24">
        <v>2</v>
      </c>
      <c r="CQ27" s="24">
        <v>2</v>
      </c>
      <c r="CR27" s="24">
        <v>1</v>
      </c>
      <c r="CS27" s="24">
        <v>1</v>
      </c>
      <c r="CT27" s="24">
        <v>1</v>
      </c>
      <c r="CU27" s="24">
        <v>1</v>
      </c>
      <c r="CV27" s="24">
        <v>0</v>
      </c>
      <c r="CW27" s="24">
        <v>0</v>
      </c>
      <c r="CX27" s="24">
        <v>0</v>
      </c>
      <c r="CY27" s="24">
        <v>0</v>
      </c>
      <c r="CZ27" s="24">
        <v>0</v>
      </c>
      <c r="DA27" s="24">
        <v>0</v>
      </c>
      <c r="DB27" s="24">
        <v>0</v>
      </c>
      <c r="DC27" s="24">
        <v>14</v>
      </c>
      <c r="DD27" s="24">
        <v>14</v>
      </c>
      <c r="DE27" s="24">
        <v>14</v>
      </c>
      <c r="DF27" s="24">
        <v>14</v>
      </c>
      <c r="DG27" s="24">
        <v>14</v>
      </c>
      <c r="DH27" s="24">
        <v>15</v>
      </c>
      <c r="DI27" s="24">
        <v>14</v>
      </c>
      <c r="DJ27" s="24">
        <v>15</v>
      </c>
      <c r="DK27" s="24">
        <v>15</v>
      </c>
      <c r="DL27" s="24">
        <v>15</v>
      </c>
      <c r="DM27" s="24">
        <v>15</v>
      </c>
      <c r="DN27" s="24">
        <v>15</v>
      </c>
      <c r="DO27" s="24">
        <v>16</v>
      </c>
      <c r="DP27" s="24">
        <v>16</v>
      </c>
      <c r="DQ27" s="24">
        <v>16</v>
      </c>
      <c r="DR27" s="24">
        <v>17</v>
      </c>
      <c r="DS27" s="24">
        <v>17</v>
      </c>
      <c r="DT27" s="24">
        <v>17</v>
      </c>
      <c r="DU27" s="24">
        <v>18</v>
      </c>
      <c r="DV27" s="24">
        <v>17</v>
      </c>
      <c r="DW27" s="24">
        <v>17</v>
      </c>
      <c r="DX27" s="24">
        <v>16</v>
      </c>
      <c r="DY27" s="24">
        <v>17</v>
      </c>
      <c r="DZ27" s="24">
        <v>16</v>
      </c>
      <c r="EA27" s="24">
        <v>16</v>
      </c>
      <c r="EB27" s="24">
        <v>15</v>
      </c>
      <c r="EC27" s="24">
        <v>15</v>
      </c>
      <c r="ED27" s="24">
        <v>15</v>
      </c>
      <c r="EE27" s="24">
        <v>14</v>
      </c>
      <c r="EF27" s="24">
        <v>14</v>
      </c>
      <c r="EG27" s="24">
        <v>13</v>
      </c>
      <c r="EH27" s="24">
        <v>13</v>
      </c>
      <c r="EI27" s="24">
        <v>13</v>
      </c>
      <c r="EJ27" s="24">
        <v>12</v>
      </c>
      <c r="EK27" s="24">
        <v>12</v>
      </c>
      <c r="EL27" s="24">
        <v>9</v>
      </c>
      <c r="EM27" s="24">
        <v>9</v>
      </c>
      <c r="EN27" s="24">
        <v>9</v>
      </c>
      <c r="EO27" s="24">
        <v>9</v>
      </c>
      <c r="EP27" s="24">
        <v>9</v>
      </c>
      <c r="EQ27" s="24">
        <v>8</v>
      </c>
      <c r="ER27" s="24">
        <v>10</v>
      </c>
      <c r="ES27" s="24">
        <v>10</v>
      </c>
      <c r="ET27" s="24">
        <v>10</v>
      </c>
      <c r="EU27" s="24">
        <v>10</v>
      </c>
      <c r="EV27" s="24">
        <v>11</v>
      </c>
      <c r="EW27" s="24">
        <v>11</v>
      </c>
      <c r="EX27" s="24">
        <v>12</v>
      </c>
      <c r="EY27" s="24">
        <v>12</v>
      </c>
      <c r="EZ27" s="24">
        <v>12</v>
      </c>
      <c r="FA27" s="24">
        <v>14</v>
      </c>
      <c r="FB27" s="24">
        <v>14</v>
      </c>
      <c r="FC27" s="24">
        <v>14</v>
      </c>
      <c r="FD27" s="24">
        <v>14</v>
      </c>
      <c r="FE27" s="24">
        <v>14</v>
      </c>
      <c r="FF27" s="24">
        <v>15</v>
      </c>
      <c r="FG27" s="24">
        <v>15</v>
      </c>
      <c r="FH27" s="24">
        <v>14</v>
      </c>
      <c r="FI27" s="24">
        <v>14</v>
      </c>
      <c r="FJ27" s="24">
        <v>14</v>
      </c>
      <c r="FK27" s="24">
        <v>14</v>
      </c>
      <c r="FL27" s="24">
        <v>14</v>
      </c>
      <c r="FM27" s="24">
        <v>14</v>
      </c>
      <c r="FN27" s="24">
        <v>13</v>
      </c>
      <c r="FO27" s="24">
        <v>12</v>
      </c>
      <c r="FP27" s="24">
        <v>12</v>
      </c>
      <c r="FQ27" s="24">
        <v>12</v>
      </c>
      <c r="FR27" s="24">
        <v>12</v>
      </c>
      <c r="FS27" s="24">
        <v>12</v>
      </c>
      <c r="FT27" s="24">
        <v>11</v>
      </c>
      <c r="FU27" s="24">
        <v>11</v>
      </c>
      <c r="FV27" s="24">
        <v>10</v>
      </c>
      <c r="FW27" s="24">
        <v>10</v>
      </c>
      <c r="FX27" s="24">
        <v>10</v>
      </c>
      <c r="FY27" s="24">
        <v>8</v>
      </c>
      <c r="FZ27" s="24">
        <v>8</v>
      </c>
      <c r="GA27" s="24">
        <v>7</v>
      </c>
      <c r="GB27" s="24">
        <v>7</v>
      </c>
      <c r="GC27" s="24">
        <v>7</v>
      </c>
      <c r="GD27" s="24">
        <v>6</v>
      </c>
      <c r="GE27" s="24">
        <v>6</v>
      </c>
      <c r="GF27" s="24">
        <v>6</v>
      </c>
      <c r="GG27" s="24">
        <v>5</v>
      </c>
      <c r="GH27" s="24">
        <v>5</v>
      </c>
      <c r="GI27" s="24">
        <v>5</v>
      </c>
      <c r="GJ27" s="24">
        <v>4</v>
      </c>
      <c r="GK27" s="24">
        <v>4</v>
      </c>
      <c r="GL27" s="24">
        <v>4</v>
      </c>
      <c r="GM27" s="24">
        <v>4</v>
      </c>
      <c r="GN27" s="24">
        <v>3</v>
      </c>
      <c r="GO27" s="24">
        <v>3</v>
      </c>
      <c r="GP27" s="24">
        <v>2</v>
      </c>
      <c r="GQ27" s="24">
        <v>2</v>
      </c>
      <c r="GR27" s="24">
        <v>2</v>
      </c>
      <c r="GS27" s="24">
        <v>2</v>
      </c>
      <c r="GT27" s="24">
        <v>1</v>
      </c>
      <c r="GU27" s="24">
        <v>1</v>
      </c>
      <c r="GV27" s="24">
        <v>0</v>
      </c>
      <c r="GW27" s="24">
        <v>0</v>
      </c>
      <c r="GX27" s="24">
        <v>0</v>
      </c>
      <c r="GY27" s="25">
        <v>0</v>
      </c>
    </row>
    <row r="28" spans="1:207" s="17" customFormat="1" ht="12.75" hidden="1" x14ac:dyDescent="0.2">
      <c r="A28" s="23" t="s">
        <v>208</v>
      </c>
      <c r="B28" s="24">
        <v>2014</v>
      </c>
      <c r="C28" s="24">
        <f>SUM(Tabla1[[#This Row],[Hombres_0]:[Hombres_100 y más]])</f>
        <v>1026</v>
      </c>
      <c r="D28" s="24">
        <f>SUM(Tabla1[[#This Row],[Mujeres_0]:[Mujeres_100 y más]])</f>
        <v>1073</v>
      </c>
      <c r="E28" s="24">
        <f>Tabla1[[#This Row],[TOTAL HOMBRES]]+Tabla1[[#This Row],[TOTAL MUJERES]]</f>
        <v>2099</v>
      </c>
      <c r="F28" s="24">
        <v>17</v>
      </c>
      <c r="G28" s="24">
        <v>17</v>
      </c>
      <c r="H28" s="24">
        <v>18</v>
      </c>
      <c r="I28" s="24">
        <v>17</v>
      </c>
      <c r="J28" s="24">
        <v>17</v>
      </c>
      <c r="K28" s="24">
        <v>17</v>
      </c>
      <c r="L28" s="24">
        <v>16</v>
      </c>
      <c r="M28" s="24">
        <v>15</v>
      </c>
      <c r="N28" s="24">
        <v>15</v>
      </c>
      <c r="O28" s="24">
        <v>14</v>
      </c>
      <c r="P28" s="24">
        <v>14</v>
      </c>
      <c r="Q28" s="24">
        <v>14</v>
      </c>
      <c r="R28" s="24">
        <v>14</v>
      </c>
      <c r="S28" s="24">
        <v>14</v>
      </c>
      <c r="T28" s="24">
        <v>15</v>
      </c>
      <c r="U28" s="24">
        <v>15</v>
      </c>
      <c r="V28" s="24">
        <v>16</v>
      </c>
      <c r="W28" s="24">
        <v>17</v>
      </c>
      <c r="X28" s="24">
        <v>17</v>
      </c>
      <c r="Y28" s="24">
        <v>18</v>
      </c>
      <c r="Z28" s="24">
        <v>18</v>
      </c>
      <c r="AA28" s="24">
        <v>18</v>
      </c>
      <c r="AB28" s="24">
        <v>18</v>
      </c>
      <c r="AC28" s="24">
        <v>18</v>
      </c>
      <c r="AD28" s="24">
        <v>18</v>
      </c>
      <c r="AE28" s="24">
        <v>18</v>
      </c>
      <c r="AF28" s="24">
        <v>16</v>
      </c>
      <c r="AG28" s="24">
        <v>16</v>
      </c>
      <c r="AH28" s="24">
        <v>16</v>
      </c>
      <c r="AI28" s="24">
        <v>16</v>
      </c>
      <c r="AJ28" s="24">
        <v>15</v>
      </c>
      <c r="AK28" s="24">
        <v>15</v>
      </c>
      <c r="AL28" s="24">
        <v>16</v>
      </c>
      <c r="AM28" s="24">
        <v>15</v>
      </c>
      <c r="AN28" s="24">
        <v>14</v>
      </c>
      <c r="AO28" s="24">
        <v>14</v>
      </c>
      <c r="AP28" s="24">
        <v>13</v>
      </c>
      <c r="AQ28" s="24">
        <v>11</v>
      </c>
      <c r="AR28" s="24">
        <v>11</v>
      </c>
      <c r="AS28" s="24">
        <v>9</v>
      </c>
      <c r="AT28" s="24">
        <v>9</v>
      </c>
      <c r="AU28" s="24">
        <v>9</v>
      </c>
      <c r="AV28" s="24">
        <v>9</v>
      </c>
      <c r="AW28" s="24">
        <v>9</v>
      </c>
      <c r="AX28" s="24">
        <v>8</v>
      </c>
      <c r="AY28" s="24">
        <v>8</v>
      </c>
      <c r="AZ28" s="24">
        <v>8</v>
      </c>
      <c r="BA28" s="24">
        <v>9</v>
      </c>
      <c r="BB28" s="24">
        <v>9</v>
      </c>
      <c r="BC28" s="24">
        <v>9</v>
      </c>
      <c r="BD28" s="24">
        <v>9</v>
      </c>
      <c r="BE28" s="24">
        <v>11</v>
      </c>
      <c r="BF28" s="24">
        <v>11</v>
      </c>
      <c r="BG28" s="24">
        <v>12</v>
      </c>
      <c r="BH28" s="24">
        <v>12</v>
      </c>
      <c r="BI28" s="24">
        <v>12</v>
      </c>
      <c r="BJ28" s="24">
        <v>12</v>
      </c>
      <c r="BK28" s="24">
        <v>12</v>
      </c>
      <c r="BL28" s="24">
        <v>12</v>
      </c>
      <c r="BM28" s="24">
        <v>10</v>
      </c>
      <c r="BN28" s="24">
        <v>10</v>
      </c>
      <c r="BO28" s="24">
        <v>10</v>
      </c>
      <c r="BP28" s="24">
        <v>10</v>
      </c>
      <c r="BQ28" s="24">
        <v>10</v>
      </c>
      <c r="BR28" s="24">
        <v>9</v>
      </c>
      <c r="BS28" s="24">
        <v>8</v>
      </c>
      <c r="BT28" s="24">
        <v>8</v>
      </c>
      <c r="BU28" s="24">
        <v>8</v>
      </c>
      <c r="BV28" s="24">
        <v>8</v>
      </c>
      <c r="BW28" s="24">
        <v>8</v>
      </c>
      <c r="BX28" s="24">
        <v>8</v>
      </c>
      <c r="BY28" s="24">
        <v>8</v>
      </c>
      <c r="BZ28" s="24">
        <v>8</v>
      </c>
      <c r="CA28" s="24">
        <v>8</v>
      </c>
      <c r="CB28" s="24">
        <v>8</v>
      </c>
      <c r="CC28" s="24">
        <v>8</v>
      </c>
      <c r="CD28" s="24">
        <v>7</v>
      </c>
      <c r="CE28" s="24">
        <v>7</v>
      </c>
      <c r="CF28" s="24">
        <v>6</v>
      </c>
      <c r="CG28" s="24">
        <v>6</v>
      </c>
      <c r="CH28" s="24">
        <v>6</v>
      </c>
      <c r="CI28" s="24">
        <v>5</v>
      </c>
      <c r="CJ28" s="24">
        <v>5</v>
      </c>
      <c r="CK28" s="24">
        <v>4</v>
      </c>
      <c r="CL28" s="24">
        <v>4</v>
      </c>
      <c r="CM28" s="24">
        <v>3</v>
      </c>
      <c r="CN28" s="24">
        <v>3</v>
      </c>
      <c r="CO28" s="24">
        <v>2</v>
      </c>
      <c r="CP28" s="24">
        <v>2</v>
      </c>
      <c r="CQ28" s="24">
        <v>2</v>
      </c>
      <c r="CR28" s="24">
        <v>1</v>
      </c>
      <c r="CS28" s="24">
        <v>1</v>
      </c>
      <c r="CT28" s="24">
        <v>1</v>
      </c>
      <c r="CU28" s="24">
        <v>1</v>
      </c>
      <c r="CV28" s="24">
        <v>1</v>
      </c>
      <c r="CW28" s="24">
        <v>0</v>
      </c>
      <c r="CX28" s="24">
        <v>0</v>
      </c>
      <c r="CY28" s="24">
        <v>0</v>
      </c>
      <c r="CZ28" s="24">
        <v>0</v>
      </c>
      <c r="DA28" s="24">
        <v>0</v>
      </c>
      <c r="DB28" s="24">
        <v>0</v>
      </c>
      <c r="DC28" s="24">
        <v>14</v>
      </c>
      <c r="DD28" s="24">
        <v>14</v>
      </c>
      <c r="DE28" s="24">
        <v>14</v>
      </c>
      <c r="DF28" s="24">
        <v>13</v>
      </c>
      <c r="DG28" s="24">
        <v>14</v>
      </c>
      <c r="DH28" s="24">
        <v>15</v>
      </c>
      <c r="DI28" s="24">
        <v>14</v>
      </c>
      <c r="DJ28" s="24">
        <v>14</v>
      </c>
      <c r="DK28" s="24">
        <v>14</v>
      </c>
      <c r="DL28" s="24">
        <v>15</v>
      </c>
      <c r="DM28" s="24">
        <v>15</v>
      </c>
      <c r="DN28" s="24">
        <v>15</v>
      </c>
      <c r="DO28" s="24">
        <v>15</v>
      </c>
      <c r="DP28" s="24">
        <v>15</v>
      </c>
      <c r="DQ28" s="24">
        <v>16</v>
      </c>
      <c r="DR28" s="24">
        <v>16</v>
      </c>
      <c r="DS28" s="24">
        <v>16</v>
      </c>
      <c r="DT28" s="24">
        <v>17</v>
      </c>
      <c r="DU28" s="24">
        <v>17</v>
      </c>
      <c r="DV28" s="24">
        <v>17</v>
      </c>
      <c r="DW28" s="24">
        <v>16</v>
      </c>
      <c r="DX28" s="24">
        <v>16</v>
      </c>
      <c r="DY28" s="24">
        <v>15</v>
      </c>
      <c r="DZ28" s="24">
        <v>15</v>
      </c>
      <c r="EA28" s="24">
        <v>16</v>
      </c>
      <c r="EB28" s="24">
        <v>15</v>
      </c>
      <c r="EC28" s="24">
        <v>15</v>
      </c>
      <c r="ED28" s="24">
        <v>15</v>
      </c>
      <c r="EE28" s="24">
        <v>14</v>
      </c>
      <c r="EF28" s="24">
        <v>14</v>
      </c>
      <c r="EG28" s="24">
        <v>13</v>
      </c>
      <c r="EH28" s="24">
        <v>13</v>
      </c>
      <c r="EI28" s="24">
        <v>13</v>
      </c>
      <c r="EJ28" s="24">
        <v>11</v>
      </c>
      <c r="EK28" s="24">
        <v>11</v>
      </c>
      <c r="EL28" s="24">
        <v>10</v>
      </c>
      <c r="EM28" s="24">
        <v>9</v>
      </c>
      <c r="EN28" s="24">
        <v>9</v>
      </c>
      <c r="EO28" s="24">
        <v>9</v>
      </c>
      <c r="EP28" s="24">
        <v>9</v>
      </c>
      <c r="EQ28" s="24">
        <v>9</v>
      </c>
      <c r="ER28" s="24">
        <v>8</v>
      </c>
      <c r="ES28" s="24">
        <v>8</v>
      </c>
      <c r="ET28" s="24">
        <v>9</v>
      </c>
      <c r="EU28" s="24">
        <v>9</v>
      </c>
      <c r="EV28" s="24">
        <v>9</v>
      </c>
      <c r="EW28" s="24">
        <v>11</v>
      </c>
      <c r="EX28" s="24">
        <v>11</v>
      </c>
      <c r="EY28" s="24">
        <v>12</v>
      </c>
      <c r="EZ28" s="24">
        <v>12</v>
      </c>
      <c r="FA28" s="24">
        <v>13</v>
      </c>
      <c r="FB28" s="24">
        <v>14</v>
      </c>
      <c r="FC28" s="24">
        <v>14</v>
      </c>
      <c r="FD28" s="24">
        <v>14</v>
      </c>
      <c r="FE28" s="24">
        <v>14</v>
      </c>
      <c r="FF28" s="24">
        <v>14</v>
      </c>
      <c r="FG28" s="24">
        <v>15</v>
      </c>
      <c r="FH28" s="24">
        <v>15</v>
      </c>
      <c r="FI28" s="24">
        <v>15</v>
      </c>
      <c r="FJ28" s="24">
        <v>14</v>
      </c>
      <c r="FK28" s="24">
        <v>14</v>
      </c>
      <c r="FL28" s="24">
        <v>14</v>
      </c>
      <c r="FM28" s="24">
        <v>14</v>
      </c>
      <c r="FN28" s="24">
        <v>14</v>
      </c>
      <c r="FO28" s="24">
        <v>13</v>
      </c>
      <c r="FP28" s="24">
        <v>13</v>
      </c>
      <c r="FQ28" s="24">
        <v>12</v>
      </c>
      <c r="FR28" s="24">
        <v>12</v>
      </c>
      <c r="FS28" s="24">
        <v>12</v>
      </c>
      <c r="FT28" s="24">
        <v>11</v>
      </c>
      <c r="FU28" s="24">
        <v>11</v>
      </c>
      <c r="FV28" s="24">
        <v>11</v>
      </c>
      <c r="FW28" s="24">
        <v>9</v>
      </c>
      <c r="FX28" s="24">
        <v>9</v>
      </c>
      <c r="FY28" s="24">
        <v>8</v>
      </c>
      <c r="FZ28" s="24">
        <v>8</v>
      </c>
      <c r="GA28" s="24">
        <v>7</v>
      </c>
      <c r="GB28" s="24">
        <v>7</v>
      </c>
      <c r="GC28" s="24">
        <v>7</v>
      </c>
      <c r="GD28" s="24">
        <v>6</v>
      </c>
      <c r="GE28" s="24">
        <v>6</v>
      </c>
      <c r="GF28" s="24">
        <v>6</v>
      </c>
      <c r="GG28" s="24">
        <v>5</v>
      </c>
      <c r="GH28" s="24">
        <v>5</v>
      </c>
      <c r="GI28" s="24">
        <v>4</v>
      </c>
      <c r="GJ28" s="24">
        <v>4</v>
      </c>
      <c r="GK28" s="24">
        <v>4</v>
      </c>
      <c r="GL28" s="24">
        <v>4</v>
      </c>
      <c r="GM28" s="24">
        <v>4</v>
      </c>
      <c r="GN28" s="24">
        <v>4</v>
      </c>
      <c r="GO28" s="24">
        <v>3</v>
      </c>
      <c r="GP28" s="24">
        <v>3</v>
      </c>
      <c r="GQ28" s="24">
        <v>2</v>
      </c>
      <c r="GR28" s="24">
        <v>2</v>
      </c>
      <c r="GS28" s="24">
        <v>2</v>
      </c>
      <c r="GT28" s="24">
        <v>2</v>
      </c>
      <c r="GU28" s="24">
        <v>1</v>
      </c>
      <c r="GV28" s="24">
        <v>1</v>
      </c>
      <c r="GW28" s="24">
        <v>0</v>
      </c>
      <c r="GX28" s="24">
        <v>0</v>
      </c>
      <c r="GY28" s="25">
        <v>1</v>
      </c>
    </row>
    <row r="29" spans="1:207" s="17" customFormat="1" ht="12.75" hidden="1" x14ac:dyDescent="0.2">
      <c r="A29" s="23" t="s">
        <v>208</v>
      </c>
      <c r="B29" s="24">
        <v>2015</v>
      </c>
      <c r="C29" s="24">
        <f>SUM(Tabla1[[#This Row],[Hombres_0]:[Hombres_100 y más]])</f>
        <v>1002</v>
      </c>
      <c r="D29" s="24">
        <f>SUM(Tabla1[[#This Row],[Mujeres_0]:[Mujeres_100 y más]])</f>
        <v>1038</v>
      </c>
      <c r="E29" s="24">
        <f>Tabla1[[#This Row],[TOTAL HOMBRES]]+Tabla1[[#This Row],[TOTAL MUJERES]]</f>
        <v>2040</v>
      </c>
      <c r="F29" s="24">
        <v>17</v>
      </c>
      <c r="G29" s="24">
        <v>17</v>
      </c>
      <c r="H29" s="24">
        <v>18</v>
      </c>
      <c r="I29" s="24">
        <v>17</v>
      </c>
      <c r="J29" s="24">
        <v>17</v>
      </c>
      <c r="K29" s="24">
        <v>16</v>
      </c>
      <c r="L29" s="24">
        <v>15</v>
      </c>
      <c r="M29" s="24">
        <v>15</v>
      </c>
      <c r="N29" s="24">
        <v>13</v>
      </c>
      <c r="O29" s="24">
        <v>13</v>
      </c>
      <c r="P29" s="24">
        <v>13</v>
      </c>
      <c r="Q29" s="24">
        <v>12</v>
      </c>
      <c r="R29" s="24">
        <v>13</v>
      </c>
      <c r="S29" s="24">
        <v>13</v>
      </c>
      <c r="T29" s="24">
        <v>13</v>
      </c>
      <c r="U29" s="24">
        <v>15</v>
      </c>
      <c r="V29" s="24">
        <v>16</v>
      </c>
      <c r="W29" s="24">
        <v>17</v>
      </c>
      <c r="X29" s="24">
        <v>17</v>
      </c>
      <c r="Y29" s="24">
        <v>18</v>
      </c>
      <c r="Z29" s="24">
        <v>18</v>
      </c>
      <c r="AA29" s="24">
        <v>18</v>
      </c>
      <c r="AB29" s="24">
        <v>18</v>
      </c>
      <c r="AC29" s="24">
        <v>18</v>
      </c>
      <c r="AD29" s="24">
        <v>18</v>
      </c>
      <c r="AE29" s="24">
        <v>17</v>
      </c>
      <c r="AF29" s="24">
        <v>16</v>
      </c>
      <c r="AG29" s="24">
        <v>16</v>
      </c>
      <c r="AH29" s="24">
        <v>16</v>
      </c>
      <c r="AI29" s="24">
        <v>16</v>
      </c>
      <c r="AJ29" s="24">
        <v>15</v>
      </c>
      <c r="AK29" s="24">
        <v>15</v>
      </c>
      <c r="AL29" s="24">
        <v>15</v>
      </c>
      <c r="AM29" s="24">
        <v>15</v>
      </c>
      <c r="AN29" s="24">
        <v>13</v>
      </c>
      <c r="AO29" s="24">
        <v>13</v>
      </c>
      <c r="AP29" s="24">
        <v>12</v>
      </c>
      <c r="AQ29" s="24">
        <v>11</v>
      </c>
      <c r="AR29" s="24">
        <v>11</v>
      </c>
      <c r="AS29" s="24">
        <v>9</v>
      </c>
      <c r="AT29" s="24">
        <v>9</v>
      </c>
      <c r="AU29" s="24">
        <v>9</v>
      </c>
      <c r="AV29" s="24">
        <v>9</v>
      </c>
      <c r="AW29" s="24">
        <v>9</v>
      </c>
      <c r="AX29" s="24">
        <v>8</v>
      </c>
      <c r="AY29" s="24">
        <v>8</v>
      </c>
      <c r="AZ29" s="24">
        <v>8</v>
      </c>
      <c r="BA29" s="24">
        <v>9</v>
      </c>
      <c r="BB29" s="24">
        <v>9</v>
      </c>
      <c r="BC29" s="24">
        <v>9</v>
      </c>
      <c r="BD29" s="24">
        <v>9</v>
      </c>
      <c r="BE29" s="24">
        <v>10</v>
      </c>
      <c r="BF29" s="24">
        <v>10</v>
      </c>
      <c r="BG29" s="24">
        <v>10</v>
      </c>
      <c r="BH29" s="24">
        <v>11</v>
      </c>
      <c r="BI29" s="24">
        <v>11</v>
      </c>
      <c r="BJ29" s="24">
        <v>11</v>
      </c>
      <c r="BK29" s="24">
        <v>11</v>
      </c>
      <c r="BL29" s="24">
        <v>11</v>
      </c>
      <c r="BM29" s="24">
        <v>11</v>
      </c>
      <c r="BN29" s="24">
        <v>10</v>
      </c>
      <c r="BO29" s="24">
        <v>10</v>
      </c>
      <c r="BP29" s="24">
        <v>10</v>
      </c>
      <c r="BQ29" s="24">
        <v>10</v>
      </c>
      <c r="BR29" s="24">
        <v>10</v>
      </c>
      <c r="BS29" s="24">
        <v>8</v>
      </c>
      <c r="BT29" s="24">
        <v>8</v>
      </c>
      <c r="BU29" s="24">
        <v>8</v>
      </c>
      <c r="BV29" s="24">
        <v>8</v>
      </c>
      <c r="BW29" s="24">
        <v>8</v>
      </c>
      <c r="BX29" s="24">
        <v>8</v>
      </c>
      <c r="BY29" s="24">
        <v>8</v>
      </c>
      <c r="BZ29" s="24">
        <v>8</v>
      </c>
      <c r="CA29" s="24">
        <v>8</v>
      </c>
      <c r="CB29" s="24">
        <v>8</v>
      </c>
      <c r="CC29" s="24">
        <v>8</v>
      </c>
      <c r="CD29" s="24">
        <v>7</v>
      </c>
      <c r="CE29" s="24">
        <v>7</v>
      </c>
      <c r="CF29" s="24">
        <v>6</v>
      </c>
      <c r="CG29" s="24">
        <v>6</v>
      </c>
      <c r="CH29" s="24">
        <v>6</v>
      </c>
      <c r="CI29" s="24">
        <v>5</v>
      </c>
      <c r="CJ29" s="24">
        <v>5</v>
      </c>
      <c r="CK29" s="24">
        <v>4</v>
      </c>
      <c r="CL29" s="24">
        <v>4</v>
      </c>
      <c r="CM29" s="24">
        <v>3</v>
      </c>
      <c r="CN29" s="24">
        <v>3</v>
      </c>
      <c r="CO29" s="24">
        <v>2</v>
      </c>
      <c r="CP29" s="24">
        <v>2</v>
      </c>
      <c r="CQ29" s="24">
        <v>2</v>
      </c>
      <c r="CR29" s="24">
        <v>1</v>
      </c>
      <c r="CS29" s="24">
        <v>1</v>
      </c>
      <c r="CT29" s="24">
        <v>1</v>
      </c>
      <c r="CU29" s="24">
        <v>1</v>
      </c>
      <c r="CV29" s="24">
        <v>0</v>
      </c>
      <c r="CW29" s="24">
        <v>1</v>
      </c>
      <c r="CX29" s="24">
        <v>0</v>
      </c>
      <c r="CY29" s="24">
        <v>0</v>
      </c>
      <c r="CZ29" s="24">
        <v>0</v>
      </c>
      <c r="DA29" s="24">
        <v>0</v>
      </c>
      <c r="DB29" s="24">
        <v>0</v>
      </c>
      <c r="DC29" s="24">
        <v>12</v>
      </c>
      <c r="DD29" s="24">
        <v>12</v>
      </c>
      <c r="DE29" s="24">
        <v>12</v>
      </c>
      <c r="DF29" s="24">
        <v>12</v>
      </c>
      <c r="DG29" s="24">
        <v>12</v>
      </c>
      <c r="DH29" s="24">
        <v>13</v>
      </c>
      <c r="DI29" s="24">
        <v>14</v>
      </c>
      <c r="DJ29" s="24">
        <v>14</v>
      </c>
      <c r="DK29" s="24">
        <v>14</v>
      </c>
      <c r="DL29" s="24">
        <v>14</v>
      </c>
      <c r="DM29" s="24">
        <v>14</v>
      </c>
      <c r="DN29" s="24">
        <v>15</v>
      </c>
      <c r="DO29" s="24">
        <v>15</v>
      </c>
      <c r="DP29" s="24">
        <v>15</v>
      </c>
      <c r="DQ29" s="24">
        <v>15</v>
      </c>
      <c r="DR29" s="24">
        <v>16</v>
      </c>
      <c r="DS29" s="24">
        <v>16</v>
      </c>
      <c r="DT29" s="24">
        <v>16</v>
      </c>
      <c r="DU29" s="24">
        <v>16</v>
      </c>
      <c r="DV29" s="24">
        <v>16</v>
      </c>
      <c r="DW29" s="24">
        <v>16</v>
      </c>
      <c r="DX29" s="24">
        <v>16</v>
      </c>
      <c r="DY29" s="24">
        <v>15</v>
      </c>
      <c r="DZ29" s="24">
        <v>15</v>
      </c>
      <c r="EA29" s="24">
        <v>16</v>
      </c>
      <c r="EB29" s="24">
        <v>15</v>
      </c>
      <c r="EC29" s="24">
        <v>15</v>
      </c>
      <c r="ED29" s="24">
        <v>13</v>
      </c>
      <c r="EE29" s="24">
        <v>13</v>
      </c>
      <c r="EF29" s="24">
        <v>13</v>
      </c>
      <c r="EG29" s="24">
        <v>12</v>
      </c>
      <c r="EH29" s="24">
        <v>12</v>
      </c>
      <c r="EI29" s="24">
        <v>11</v>
      </c>
      <c r="EJ29" s="24">
        <v>11</v>
      </c>
      <c r="EK29" s="24">
        <v>11</v>
      </c>
      <c r="EL29" s="24">
        <v>10</v>
      </c>
      <c r="EM29" s="24">
        <v>9</v>
      </c>
      <c r="EN29" s="24">
        <v>9</v>
      </c>
      <c r="EO29" s="24">
        <v>9</v>
      </c>
      <c r="EP29" s="24">
        <v>9</v>
      </c>
      <c r="EQ29" s="24">
        <v>8</v>
      </c>
      <c r="ER29" s="24">
        <v>8</v>
      </c>
      <c r="ES29" s="24">
        <v>8</v>
      </c>
      <c r="ET29" s="24">
        <v>9</v>
      </c>
      <c r="EU29" s="24">
        <v>9</v>
      </c>
      <c r="EV29" s="24">
        <v>9</v>
      </c>
      <c r="EW29" s="24">
        <v>10</v>
      </c>
      <c r="EX29" s="24">
        <v>10</v>
      </c>
      <c r="EY29" s="24">
        <v>11</v>
      </c>
      <c r="EZ29" s="24">
        <v>11</v>
      </c>
      <c r="FA29" s="24">
        <v>12</v>
      </c>
      <c r="FB29" s="24">
        <v>12</v>
      </c>
      <c r="FC29" s="24">
        <v>14</v>
      </c>
      <c r="FD29" s="24">
        <v>14</v>
      </c>
      <c r="FE29" s="24">
        <v>14</v>
      </c>
      <c r="FF29" s="24">
        <v>14</v>
      </c>
      <c r="FG29" s="24">
        <v>15</v>
      </c>
      <c r="FH29" s="24">
        <v>15</v>
      </c>
      <c r="FI29" s="24">
        <v>15</v>
      </c>
      <c r="FJ29" s="24">
        <v>15</v>
      </c>
      <c r="FK29" s="24">
        <v>14</v>
      </c>
      <c r="FL29" s="24">
        <v>14</v>
      </c>
      <c r="FM29" s="24">
        <v>14</v>
      </c>
      <c r="FN29" s="24">
        <v>14</v>
      </c>
      <c r="FO29" s="24">
        <v>14</v>
      </c>
      <c r="FP29" s="24">
        <v>13</v>
      </c>
      <c r="FQ29" s="24">
        <v>13</v>
      </c>
      <c r="FR29" s="24">
        <v>11</v>
      </c>
      <c r="FS29" s="24">
        <v>11</v>
      </c>
      <c r="FT29" s="24">
        <v>11</v>
      </c>
      <c r="FU29" s="24">
        <v>10</v>
      </c>
      <c r="FV29" s="24">
        <v>10</v>
      </c>
      <c r="FW29" s="24">
        <v>9</v>
      </c>
      <c r="FX29" s="24">
        <v>9</v>
      </c>
      <c r="FY29" s="24">
        <v>8</v>
      </c>
      <c r="FZ29" s="24">
        <v>8</v>
      </c>
      <c r="GA29" s="24">
        <v>7</v>
      </c>
      <c r="GB29" s="24">
        <v>7</v>
      </c>
      <c r="GC29" s="24">
        <v>6</v>
      </c>
      <c r="GD29" s="24">
        <v>6</v>
      </c>
      <c r="GE29" s="24">
        <v>6</v>
      </c>
      <c r="GF29" s="24">
        <v>6</v>
      </c>
      <c r="GG29" s="24">
        <v>5</v>
      </c>
      <c r="GH29" s="24">
        <v>4</v>
      </c>
      <c r="GI29" s="24">
        <v>4</v>
      </c>
      <c r="GJ29" s="24">
        <v>4</v>
      </c>
      <c r="GK29" s="24">
        <v>4</v>
      </c>
      <c r="GL29" s="24">
        <v>4</v>
      </c>
      <c r="GM29" s="24">
        <v>4</v>
      </c>
      <c r="GN29" s="24">
        <v>4</v>
      </c>
      <c r="GO29" s="24">
        <v>3</v>
      </c>
      <c r="GP29" s="24">
        <v>3</v>
      </c>
      <c r="GQ29" s="24">
        <v>2</v>
      </c>
      <c r="GR29" s="24">
        <v>2</v>
      </c>
      <c r="GS29" s="24">
        <v>2</v>
      </c>
      <c r="GT29" s="24">
        <v>2</v>
      </c>
      <c r="GU29" s="24">
        <v>2</v>
      </c>
      <c r="GV29" s="24">
        <v>1</v>
      </c>
      <c r="GW29" s="24">
        <v>0</v>
      </c>
      <c r="GX29" s="24">
        <v>0</v>
      </c>
      <c r="GY29" s="25">
        <v>1</v>
      </c>
    </row>
    <row r="30" spans="1:207" s="17" customFormat="1" ht="12.75" hidden="1" x14ac:dyDescent="0.2">
      <c r="A30" s="23" t="s">
        <v>208</v>
      </c>
      <c r="B30" s="24">
        <v>2016</v>
      </c>
      <c r="C30" s="24">
        <f>SUM(Tabla1[[#This Row],[Hombres_0]:[Hombres_100 y más]])</f>
        <v>970</v>
      </c>
      <c r="D30" s="24">
        <f>SUM(Tabla1[[#This Row],[Mujeres_0]:[Mujeres_100 y más]])</f>
        <v>997</v>
      </c>
      <c r="E30" s="24">
        <f>Tabla1[[#This Row],[TOTAL HOMBRES]]+Tabla1[[#This Row],[TOTAL MUJERES]]</f>
        <v>1967</v>
      </c>
      <c r="F30" s="24">
        <v>16</v>
      </c>
      <c r="G30" s="24">
        <v>16</v>
      </c>
      <c r="H30" s="24">
        <v>17</v>
      </c>
      <c r="I30" s="24">
        <v>16</v>
      </c>
      <c r="J30" s="24">
        <v>16</v>
      </c>
      <c r="K30" s="24">
        <v>15</v>
      </c>
      <c r="L30" s="24">
        <v>14</v>
      </c>
      <c r="M30" s="24">
        <v>14</v>
      </c>
      <c r="N30" s="24">
        <v>13</v>
      </c>
      <c r="O30" s="24">
        <v>13</v>
      </c>
      <c r="P30" s="24">
        <v>12</v>
      </c>
      <c r="Q30" s="24">
        <v>12</v>
      </c>
      <c r="R30" s="24">
        <v>12</v>
      </c>
      <c r="S30" s="24">
        <v>13</v>
      </c>
      <c r="T30" s="24">
        <v>13</v>
      </c>
      <c r="U30" s="24">
        <v>14</v>
      </c>
      <c r="V30" s="24">
        <v>14</v>
      </c>
      <c r="W30" s="24">
        <v>15</v>
      </c>
      <c r="X30" s="24">
        <v>16</v>
      </c>
      <c r="Y30" s="24">
        <v>16</v>
      </c>
      <c r="Z30" s="24">
        <v>17</v>
      </c>
      <c r="AA30" s="24">
        <v>17</v>
      </c>
      <c r="AB30" s="24">
        <v>17</v>
      </c>
      <c r="AC30" s="24">
        <v>17</v>
      </c>
      <c r="AD30" s="24">
        <v>17</v>
      </c>
      <c r="AE30" s="24">
        <v>16</v>
      </c>
      <c r="AF30" s="24">
        <v>15</v>
      </c>
      <c r="AG30" s="24">
        <v>15</v>
      </c>
      <c r="AH30" s="24">
        <v>15</v>
      </c>
      <c r="AI30" s="24">
        <v>15</v>
      </c>
      <c r="AJ30" s="24">
        <v>14</v>
      </c>
      <c r="AK30" s="24">
        <v>14</v>
      </c>
      <c r="AL30" s="24">
        <v>13</v>
      </c>
      <c r="AM30" s="24">
        <v>14</v>
      </c>
      <c r="AN30" s="24">
        <v>13</v>
      </c>
      <c r="AO30" s="24">
        <v>13</v>
      </c>
      <c r="AP30" s="24">
        <v>12</v>
      </c>
      <c r="AQ30" s="24">
        <v>11</v>
      </c>
      <c r="AR30" s="24">
        <v>11</v>
      </c>
      <c r="AS30" s="24">
        <v>9</v>
      </c>
      <c r="AT30" s="24">
        <v>9</v>
      </c>
      <c r="AU30" s="24">
        <v>9</v>
      </c>
      <c r="AV30" s="24">
        <v>9</v>
      </c>
      <c r="AW30" s="24">
        <v>8</v>
      </c>
      <c r="AX30" s="24">
        <v>8</v>
      </c>
      <c r="AY30" s="24">
        <v>8</v>
      </c>
      <c r="AZ30" s="24">
        <v>8</v>
      </c>
      <c r="BA30" s="24">
        <v>9</v>
      </c>
      <c r="BB30" s="24">
        <v>9</v>
      </c>
      <c r="BC30" s="24">
        <v>9</v>
      </c>
      <c r="BD30" s="24">
        <v>9</v>
      </c>
      <c r="BE30" s="24">
        <v>10</v>
      </c>
      <c r="BF30" s="24">
        <v>10</v>
      </c>
      <c r="BG30" s="24">
        <v>11</v>
      </c>
      <c r="BH30" s="24">
        <v>11</v>
      </c>
      <c r="BI30" s="24">
        <v>11</v>
      </c>
      <c r="BJ30" s="24">
        <v>11</v>
      </c>
      <c r="BK30" s="24">
        <v>11</v>
      </c>
      <c r="BL30" s="24">
        <v>11</v>
      </c>
      <c r="BM30" s="24">
        <v>11</v>
      </c>
      <c r="BN30" s="24">
        <v>10</v>
      </c>
      <c r="BO30" s="24">
        <v>10</v>
      </c>
      <c r="BP30" s="24">
        <v>10</v>
      </c>
      <c r="BQ30" s="24">
        <v>10</v>
      </c>
      <c r="BR30" s="24">
        <v>10</v>
      </c>
      <c r="BS30" s="24">
        <v>10</v>
      </c>
      <c r="BT30" s="24">
        <v>8</v>
      </c>
      <c r="BU30" s="24">
        <v>8</v>
      </c>
      <c r="BV30" s="24">
        <v>8</v>
      </c>
      <c r="BW30" s="24">
        <v>8</v>
      </c>
      <c r="BX30" s="24">
        <v>8</v>
      </c>
      <c r="BY30" s="24">
        <v>8</v>
      </c>
      <c r="BZ30" s="24">
        <v>8</v>
      </c>
      <c r="CA30" s="24">
        <v>8</v>
      </c>
      <c r="CB30" s="24">
        <v>8</v>
      </c>
      <c r="CC30" s="24">
        <v>8</v>
      </c>
      <c r="CD30" s="24">
        <v>8</v>
      </c>
      <c r="CE30" s="24">
        <v>7</v>
      </c>
      <c r="CF30" s="24">
        <v>6</v>
      </c>
      <c r="CG30" s="24">
        <v>6</v>
      </c>
      <c r="CH30" s="24">
        <v>5</v>
      </c>
      <c r="CI30" s="24">
        <v>5</v>
      </c>
      <c r="CJ30" s="24">
        <v>5</v>
      </c>
      <c r="CK30" s="24">
        <v>4</v>
      </c>
      <c r="CL30" s="24">
        <v>4</v>
      </c>
      <c r="CM30" s="24">
        <v>3</v>
      </c>
      <c r="CN30" s="24">
        <v>3</v>
      </c>
      <c r="CO30" s="24">
        <v>2</v>
      </c>
      <c r="CP30" s="24">
        <v>2</v>
      </c>
      <c r="CQ30" s="24">
        <v>2</v>
      </c>
      <c r="CR30" s="24">
        <v>1</v>
      </c>
      <c r="CS30" s="24">
        <v>1</v>
      </c>
      <c r="CT30" s="24">
        <v>1</v>
      </c>
      <c r="CU30" s="24">
        <v>1</v>
      </c>
      <c r="CV30" s="24">
        <v>0</v>
      </c>
      <c r="CW30" s="24">
        <v>0</v>
      </c>
      <c r="CX30" s="24">
        <v>0</v>
      </c>
      <c r="CY30" s="24">
        <v>0</v>
      </c>
      <c r="CZ30" s="24">
        <v>0</v>
      </c>
      <c r="DA30" s="24">
        <v>0</v>
      </c>
      <c r="DB30" s="24">
        <v>0</v>
      </c>
      <c r="DC30" s="24">
        <v>12</v>
      </c>
      <c r="DD30" s="24">
        <v>12</v>
      </c>
      <c r="DE30" s="24">
        <v>12</v>
      </c>
      <c r="DF30" s="24">
        <v>12</v>
      </c>
      <c r="DG30" s="24">
        <v>12</v>
      </c>
      <c r="DH30" s="24">
        <v>13</v>
      </c>
      <c r="DI30" s="24">
        <v>12</v>
      </c>
      <c r="DJ30" s="24">
        <v>13</v>
      </c>
      <c r="DK30" s="24">
        <v>13</v>
      </c>
      <c r="DL30" s="24">
        <v>13</v>
      </c>
      <c r="DM30" s="24">
        <v>13</v>
      </c>
      <c r="DN30" s="24">
        <v>13</v>
      </c>
      <c r="DO30" s="24">
        <v>13</v>
      </c>
      <c r="DP30" s="24">
        <v>14</v>
      </c>
      <c r="DQ30" s="24">
        <v>14</v>
      </c>
      <c r="DR30" s="24">
        <v>14</v>
      </c>
      <c r="DS30" s="24">
        <v>14</v>
      </c>
      <c r="DT30" s="24">
        <v>15</v>
      </c>
      <c r="DU30" s="24">
        <v>15</v>
      </c>
      <c r="DV30" s="24">
        <v>15</v>
      </c>
      <c r="DW30" s="24">
        <v>15</v>
      </c>
      <c r="DX30" s="24">
        <v>15</v>
      </c>
      <c r="DY30" s="24">
        <v>14</v>
      </c>
      <c r="DZ30" s="24">
        <v>14</v>
      </c>
      <c r="EA30" s="24">
        <v>14</v>
      </c>
      <c r="EB30" s="24">
        <v>14</v>
      </c>
      <c r="EC30" s="24">
        <v>14</v>
      </c>
      <c r="ED30" s="24">
        <v>13</v>
      </c>
      <c r="EE30" s="24">
        <v>13</v>
      </c>
      <c r="EF30" s="24">
        <v>13</v>
      </c>
      <c r="EG30" s="24">
        <v>12</v>
      </c>
      <c r="EH30" s="24">
        <v>12</v>
      </c>
      <c r="EI30" s="24">
        <v>11</v>
      </c>
      <c r="EJ30" s="24">
        <v>11</v>
      </c>
      <c r="EK30" s="24">
        <v>11</v>
      </c>
      <c r="EL30" s="24">
        <v>10</v>
      </c>
      <c r="EM30" s="24">
        <v>9</v>
      </c>
      <c r="EN30" s="24">
        <v>9</v>
      </c>
      <c r="EO30" s="24">
        <v>8</v>
      </c>
      <c r="EP30" s="24">
        <v>9</v>
      </c>
      <c r="EQ30" s="24">
        <v>9</v>
      </c>
      <c r="ER30" s="24">
        <v>8</v>
      </c>
      <c r="ES30" s="24">
        <v>8</v>
      </c>
      <c r="ET30" s="24">
        <v>8</v>
      </c>
      <c r="EU30" s="24">
        <v>9</v>
      </c>
      <c r="EV30" s="24">
        <v>9</v>
      </c>
      <c r="EW30" s="24">
        <v>10</v>
      </c>
      <c r="EX30" s="24">
        <v>10</v>
      </c>
      <c r="EY30" s="24">
        <v>10</v>
      </c>
      <c r="EZ30" s="24">
        <v>11</v>
      </c>
      <c r="FA30" s="24">
        <v>11</v>
      </c>
      <c r="FB30" s="24">
        <v>12</v>
      </c>
      <c r="FC30" s="24">
        <v>13</v>
      </c>
      <c r="FD30" s="24">
        <v>13</v>
      </c>
      <c r="FE30" s="24">
        <v>13</v>
      </c>
      <c r="FF30" s="24">
        <v>14</v>
      </c>
      <c r="FG30" s="24">
        <v>14</v>
      </c>
      <c r="FH30" s="24">
        <v>14</v>
      </c>
      <c r="FI30" s="24">
        <v>14</v>
      </c>
      <c r="FJ30" s="24">
        <v>14</v>
      </c>
      <c r="FK30" s="24">
        <v>14</v>
      </c>
      <c r="FL30" s="24">
        <v>13</v>
      </c>
      <c r="FM30" s="24">
        <v>13</v>
      </c>
      <c r="FN30" s="24">
        <v>13</v>
      </c>
      <c r="FO30" s="24">
        <v>13</v>
      </c>
      <c r="FP30" s="24">
        <v>12</v>
      </c>
      <c r="FQ30" s="24">
        <v>12</v>
      </c>
      <c r="FR30" s="24">
        <v>12</v>
      </c>
      <c r="FS30" s="24">
        <v>11</v>
      </c>
      <c r="FT30" s="24">
        <v>11</v>
      </c>
      <c r="FU30" s="24">
        <v>11</v>
      </c>
      <c r="FV30" s="24">
        <v>10</v>
      </c>
      <c r="FW30" s="24">
        <v>9</v>
      </c>
      <c r="FX30" s="24">
        <v>9</v>
      </c>
      <c r="FY30" s="24">
        <v>8</v>
      </c>
      <c r="FZ30" s="24">
        <v>8</v>
      </c>
      <c r="GA30" s="24">
        <v>7</v>
      </c>
      <c r="GB30" s="24">
        <v>7</v>
      </c>
      <c r="GC30" s="24">
        <v>6</v>
      </c>
      <c r="GD30" s="24">
        <v>6</v>
      </c>
      <c r="GE30" s="24">
        <v>6</v>
      </c>
      <c r="GF30" s="24">
        <v>6</v>
      </c>
      <c r="GG30" s="24">
        <v>5</v>
      </c>
      <c r="GH30" s="24">
        <v>4</v>
      </c>
      <c r="GI30" s="24">
        <v>4</v>
      </c>
      <c r="GJ30" s="24">
        <v>4</v>
      </c>
      <c r="GK30" s="24">
        <v>4</v>
      </c>
      <c r="GL30" s="24">
        <v>4</v>
      </c>
      <c r="GM30" s="24">
        <v>4</v>
      </c>
      <c r="GN30" s="24">
        <v>4</v>
      </c>
      <c r="GO30" s="24">
        <v>4</v>
      </c>
      <c r="GP30" s="24">
        <v>3</v>
      </c>
      <c r="GQ30" s="24">
        <v>3</v>
      </c>
      <c r="GR30" s="24">
        <v>2</v>
      </c>
      <c r="GS30" s="24">
        <v>2</v>
      </c>
      <c r="GT30" s="24">
        <v>1</v>
      </c>
      <c r="GU30" s="24">
        <v>1</v>
      </c>
      <c r="GV30" s="24">
        <v>1</v>
      </c>
      <c r="GW30" s="24">
        <v>0</v>
      </c>
      <c r="GX30" s="24">
        <v>0</v>
      </c>
      <c r="GY30" s="25">
        <v>1</v>
      </c>
    </row>
    <row r="31" spans="1:207" s="17" customFormat="1" ht="12.75" hidden="1" x14ac:dyDescent="0.2">
      <c r="A31" s="23" t="s">
        <v>208</v>
      </c>
      <c r="B31" s="24">
        <v>2017</v>
      </c>
      <c r="C31" s="24">
        <f>SUM(Tabla1[[#This Row],[Hombres_0]:[Hombres_100 y más]])</f>
        <v>964</v>
      </c>
      <c r="D31" s="24">
        <f>SUM(Tabla1[[#This Row],[Mujeres_0]:[Mujeres_100 y más]])</f>
        <v>991</v>
      </c>
      <c r="E31" s="24">
        <f>Tabla1[[#This Row],[TOTAL HOMBRES]]+Tabla1[[#This Row],[TOTAL MUJERES]]</f>
        <v>1955</v>
      </c>
      <c r="F31" s="24">
        <v>15</v>
      </c>
      <c r="G31" s="24">
        <v>15</v>
      </c>
      <c r="H31" s="24">
        <v>16</v>
      </c>
      <c r="I31" s="24">
        <v>16</v>
      </c>
      <c r="J31" s="24">
        <v>14</v>
      </c>
      <c r="K31" s="24">
        <v>15</v>
      </c>
      <c r="L31" s="24">
        <v>14</v>
      </c>
      <c r="M31" s="24">
        <v>14</v>
      </c>
      <c r="N31" s="24">
        <v>13</v>
      </c>
      <c r="O31" s="24">
        <v>12</v>
      </c>
      <c r="P31" s="24">
        <v>12</v>
      </c>
      <c r="Q31" s="24">
        <v>12</v>
      </c>
      <c r="R31" s="24">
        <v>12</v>
      </c>
      <c r="S31" s="24">
        <v>12</v>
      </c>
      <c r="T31" s="24">
        <v>13</v>
      </c>
      <c r="U31" s="24">
        <v>14</v>
      </c>
      <c r="V31" s="24">
        <v>14</v>
      </c>
      <c r="W31" s="24">
        <v>15</v>
      </c>
      <c r="X31" s="24">
        <v>16</v>
      </c>
      <c r="Y31" s="24">
        <v>16</v>
      </c>
      <c r="Z31" s="24">
        <v>17</v>
      </c>
      <c r="AA31" s="24">
        <v>17</v>
      </c>
      <c r="AB31" s="24">
        <v>17</v>
      </c>
      <c r="AC31" s="24">
        <v>17</v>
      </c>
      <c r="AD31" s="24">
        <v>17</v>
      </c>
      <c r="AE31" s="24">
        <v>16</v>
      </c>
      <c r="AF31" s="24">
        <v>15</v>
      </c>
      <c r="AG31" s="24">
        <v>15</v>
      </c>
      <c r="AH31" s="24">
        <v>15</v>
      </c>
      <c r="AI31" s="24">
        <v>14</v>
      </c>
      <c r="AJ31" s="24">
        <v>14</v>
      </c>
      <c r="AK31" s="24">
        <v>14</v>
      </c>
      <c r="AL31" s="24">
        <v>13</v>
      </c>
      <c r="AM31" s="24">
        <v>14</v>
      </c>
      <c r="AN31" s="24">
        <v>13</v>
      </c>
      <c r="AO31" s="24">
        <v>13</v>
      </c>
      <c r="AP31" s="24">
        <v>12</v>
      </c>
      <c r="AQ31" s="24">
        <v>11</v>
      </c>
      <c r="AR31" s="24">
        <v>11</v>
      </c>
      <c r="AS31" s="24">
        <v>9</v>
      </c>
      <c r="AT31" s="24">
        <v>9</v>
      </c>
      <c r="AU31" s="24">
        <v>9</v>
      </c>
      <c r="AV31" s="24">
        <v>9</v>
      </c>
      <c r="AW31" s="24">
        <v>9</v>
      </c>
      <c r="AX31" s="24">
        <v>8</v>
      </c>
      <c r="AY31" s="24">
        <v>8</v>
      </c>
      <c r="AZ31" s="24">
        <v>8</v>
      </c>
      <c r="BA31" s="24">
        <v>8</v>
      </c>
      <c r="BB31" s="24">
        <v>9</v>
      </c>
      <c r="BC31" s="24">
        <v>9</v>
      </c>
      <c r="BD31" s="24">
        <v>9</v>
      </c>
      <c r="BE31" s="24">
        <v>9</v>
      </c>
      <c r="BF31" s="24">
        <v>10</v>
      </c>
      <c r="BG31" s="24">
        <v>11</v>
      </c>
      <c r="BH31" s="24">
        <v>11</v>
      </c>
      <c r="BI31" s="24">
        <v>11</v>
      </c>
      <c r="BJ31" s="24">
        <v>11</v>
      </c>
      <c r="BK31" s="24">
        <v>11</v>
      </c>
      <c r="BL31" s="24">
        <v>11</v>
      </c>
      <c r="BM31" s="24">
        <v>11</v>
      </c>
      <c r="BN31" s="24">
        <v>11</v>
      </c>
      <c r="BO31" s="24">
        <v>10</v>
      </c>
      <c r="BP31" s="24">
        <v>10</v>
      </c>
      <c r="BQ31" s="24">
        <v>10</v>
      </c>
      <c r="BR31" s="24">
        <v>10</v>
      </c>
      <c r="BS31" s="24">
        <v>10</v>
      </c>
      <c r="BT31" s="24">
        <v>9</v>
      </c>
      <c r="BU31" s="24">
        <v>8</v>
      </c>
      <c r="BV31" s="24">
        <v>8</v>
      </c>
      <c r="BW31" s="24">
        <v>8</v>
      </c>
      <c r="BX31" s="24">
        <v>8</v>
      </c>
      <c r="BY31" s="24">
        <v>8</v>
      </c>
      <c r="BZ31" s="24">
        <v>8</v>
      </c>
      <c r="CA31" s="24">
        <v>8</v>
      </c>
      <c r="CB31" s="24">
        <v>8</v>
      </c>
      <c r="CC31" s="24">
        <v>8</v>
      </c>
      <c r="CD31" s="24">
        <v>8</v>
      </c>
      <c r="CE31" s="24">
        <v>7</v>
      </c>
      <c r="CF31" s="24">
        <v>6</v>
      </c>
      <c r="CG31" s="24">
        <v>6</v>
      </c>
      <c r="CH31" s="24">
        <v>5</v>
      </c>
      <c r="CI31" s="24">
        <v>5</v>
      </c>
      <c r="CJ31" s="24">
        <v>4</v>
      </c>
      <c r="CK31" s="24">
        <v>4</v>
      </c>
      <c r="CL31" s="24">
        <v>4</v>
      </c>
      <c r="CM31" s="24">
        <v>3</v>
      </c>
      <c r="CN31" s="24">
        <v>3</v>
      </c>
      <c r="CO31" s="24">
        <v>2</v>
      </c>
      <c r="CP31" s="24">
        <v>2</v>
      </c>
      <c r="CQ31" s="24">
        <v>2</v>
      </c>
      <c r="CR31" s="24">
        <v>2</v>
      </c>
      <c r="CS31" s="24">
        <v>1</v>
      </c>
      <c r="CT31" s="24">
        <v>1</v>
      </c>
      <c r="CU31" s="24">
        <v>1</v>
      </c>
      <c r="CV31" s="24">
        <v>1</v>
      </c>
      <c r="CW31" s="24">
        <v>0</v>
      </c>
      <c r="CX31" s="24">
        <v>0</v>
      </c>
      <c r="CY31" s="24">
        <v>0</v>
      </c>
      <c r="CZ31" s="24">
        <v>0</v>
      </c>
      <c r="DA31" s="24">
        <v>0</v>
      </c>
      <c r="DB31" s="24">
        <v>0</v>
      </c>
      <c r="DC31" s="24">
        <v>12</v>
      </c>
      <c r="DD31" s="24">
        <v>12</v>
      </c>
      <c r="DE31" s="24">
        <v>12</v>
      </c>
      <c r="DF31" s="24">
        <v>12</v>
      </c>
      <c r="DG31" s="24">
        <v>12</v>
      </c>
      <c r="DH31" s="24">
        <v>13</v>
      </c>
      <c r="DI31" s="24">
        <v>12</v>
      </c>
      <c r="DJ31" s="24">
        <v>12</v>
      </c>
      <c r="DK31" s="24">
        <v>13</v>
      </c>
      <c r="DL31" s="24">
        <v>13</v>
      </c>
      <c r="DM31" s="24">
        <v>13</v>
      </c>
      <c r="DN31" s="24">
        <v>13</v>
      </c>
      <c r="DO31" s="24">
        <v>13</v>
      </c>
      <c r="DP31" s="24">
        <v>13</v>
      </c>
      <c r="DQ31" s="24">
        <v>14</v>
      </c>
      <c r="DR31" s="24">
        <v>14</v>
      </c>
      <c r="DS31" s="24">
        <v>14</v>
      </c>
      <c r="DT31" s="24">
        <v>14</v>
      </c>
      <c r="DU31" s="24">
        <v>14</v>
      </c>
      <c r="DV31" s="24">
        <v>14</v>
      </c>
      <c r="DW31" s="24">
        <v>14</v>
      </c>
      <c r="DX31" s="24">
        <v>14</v>
      </c>
      <c r="DY31" s="24">
        <v>14</v>
      </c>
      <c r="DZ31" s="24">
        <v>14</v>
      </c>
      <c r="EA31" s="24">
        <v>14</v>
      </c>
      <c r="EB31" s="24">
        <v>14</v>
      </c>
      <c r="EC31" s="24">
        <v>13</v>
      </c>
      <c r="ED31" s="24">
        <v>13</v>
      </c>
      <c r="EE31" s="24">
        <v>13</v>
      </c>
      <c r="EF31" s="24">
        <v>12</v>
      </c>
      <c r="EG31" s="24">
        <v>12</v>
      </c>
      <c r="EH31" s="24">
        <v>12</v>
      </c>
      <c r="EI31" s="24">
        <v>11</v>
      </c>
      <c r="EJ31" s="24">
        <v>11</v>
      </c>
      <c r="EK31" s="24">
        <v>10</v>
      </c>
      <c r="EL31" s="24">
        <v>10</v>
      </c>
      <c r="EM31" s="24">
        <v>9</v>
      </c>
      <c r="EN31" s="24">
        <v>9</v>
      </c>
      <c r="EO31" s="24">
        <v>8</v>
      </c>
      <c r="EP31" s="24">
        <v>9</v>
      </c>
      <c r="EQ31" s="24">
        <v>9</v>
      </c>
      <c r="ER31" s="24">
        <v>8</v>
      </c>
      <c r="ES31" s="24">
        <v>8</v>
      </c>
      <c r="ET31" s="24">
        <v>8</v>
      </c>
      <c r="EU31" s="24">
        <v>9</v>
      </c>
      <c r="EV31" s="24">
        <v>9</v>
      </c>
      <c r="EW31" s="24">
        <v>9</v>
      </c>
      <c r="EX31" s="24">
        <v>10</v>
      </c>
      <c r="EY31" s="24">
        <v>10</v>
      </c>
      <c r="EZ31" s="24">
        <v>11</v>
      </c>
      <c r="FA31" s="24">
        <v>12</v>
      </c>
      <c r="FB31" s="24">
        <v>12</v>
      </c>
      <c r="FC31" s="24">
        <v>13</v>
      </c>
      <c r="FD31" s="24">
        <v>13</v>
      </c>
      <c r="FE31" s="24">
        <v>13</v>
      </c>
      <c r="FF31" s="24">
        <v>14</v>
      </c>
      <c r="FG31" s="24">
        <v>14</v>
      </c>
      <c r="FH31" s="24">
        <v>14</v>
      </c>
      <c r="FI31" s="24">
        <v>14</v>
      </c>
      <c r="FJ31" s="24">
        <v>14</v>
      </c>
      <c r="FK31" s="24">
        <v>14</v>
      </c>
      <c r="FL31" s="24">
        <v>14</v>
      </c>
      <c r="FM31" s="24">
        <v>13</v>
      </c>
      <c r="FN31" s="24">
        <v>13</v>
      </c>
      <c r="FO31" s="24">
        <v>13</v>
      </c>
      <c r="FP31" s="24">
        <v>12</v>
      </c>
      <c r="FQ31" s="24">
        <v>12</v>
      </c>
      <c r="FR31" s="24">
        <v>12</v>
      </c>
      <c r="FS31" s="24">
        <v>12</v>
      </c>
      <c r="FT31" s="24">
        <v>11</v>
      </c>
      <c r="FU31" s="24">
        <v>11</v>
      </c>
      <c r="FV31" s="24">
        <v>10</v>
      </c>
      <c r="FW31" s="24">
        <v>10</v>
      </c>
      <c r="FX31" s="24">
        <v>9</v>
      </c>
      <c r="FY31" s="24">
        <v>8</v>
      </c>
      <c r="FZ31" s="24">
        <v>8</v>
      </c>
      <c r="GA31" s="24">
        <v>7</v>
      </c>
      <c r="GB31" s="24">
        <v>7</v>
      </c>
      <c r="GC31" s="24">
        <v>6</v>
      </c>
      <c r="GD31" s="24">
        <v>6</v>
      </c>
      <c r="GE31" s="24">
        <v>6</v>
      </c>
      <c r="GF31" s="24">
        <v>6</v>
      </c>
      <c r="GG31" s="24">
        <v>5</v>
      </c>
      <c r="GH31" s="24">
        <v>4</v>
      </c>
      <c r="GI31" s="24">
        <v>4</v>
      </c>
      <c r="GJ31" s="24">
        <v>4</v>
      </c>
      <c r="GK31" s="24">
        <v>4</v>
      </c>
      <c r="GL31" s="24">
        <v>4</v>
      </c>
      <c r="GM31" s="24">
        <v>4</v>
      </c>
      <c r="GN31" s="24">
        <v>4</v>
      </c>
      <c r="GO31" s="24">
        <v>4</v>
      </c>
      <c r="GP31" s="24">
        <v>3</v>
      </c>
      <c r="GQ31" s="24">
        <v>3</v>
      </c>
      <c r="GR31" s="24">
        <v>2</v>
      </c>
      <c r="GS31" s="24">
        <v>2</v>
      </c>
      <c r="GT31" s="24">
        <v>1</v>
      </c>
      <c r="GU31" s="24">
        <v>1</v>
      </c>
      <c r="GV31" s="24">
        <v>1</v>
      </c>
      <c r="GW31" s="24">
        <v>1</v>
      </c>
      <c r="GX31" s="24">
        <v>0</v>
      </c>
      <c r="GY31" s="25">
        <v>1</v>
      </c>
    </row>
    <row r="32" spans="1:207" s="17" customFormat="1" ht="12.75" hidden="1" x14ac:dyDescent="0.2">
      <c r="A32" s="23" t="s">
        <v>208</v>
      </c>
      <c r="B32" s="24">
        <v>2018</v>
      </c>
      <c r="C32" s="24">
        <f>SUM(Tabla1[[#This Row],[Hombres_0]:[Hombres_100 y más]])</f>
        <v>963</v>
      </c>
      <c r="D32" s="24">
        <f>SUM(Tabla1[[#This Row],[Mujeres_0]:[Mujeres_100 y más]])</f>
        <v>1000</v>
      </c>
      <c r="E32" s="24">
        <f>Tabla1[[#This Row],[TOTAL HOMBRES]]+Tabla1[[#This Row],[TOTAL MUJERES]]</f>
        <v>1963</v>
      </c>
      <c r="F32" s="24">
        <v>15</v>
      </c>
      <c r="G32" s="24">
        <v>15</v>
      </c>
      <c r="H32" s="24">
        <v>16</v>
      </c>
      <c r="I32" s="24">
        <v>14</v>
      </c>
      <c r="J32" s="24">
        <v>15</v>
      </c>
      <c r="K32" s="24">
        <v>14</v>
      </c>
      <c r="L32" s="24">
        <v>13</v>
      </c>
      <c r="M32" s="24">
        <v>13</v>
      </c>
      <c r="N32" s="24">
        <v>12</v>
      </c>
      <c r="O32" s="24">
        <v>13</v>
      </c>
      <c r="P32" s="24">
        <v>12</v>
      </c>
      <c r="Q32" s="24">
        <v>11</v>
      </c>
      <c r="R32" s="24">
        <v>12</v>
      </c>
      <c r="S32" s="24">
        <v>12</v>
      </c>
      <c r="T32" s="24">
        <v>13</v>
      </c>
      <c r="U32" s="24">
        <v>13</v>
      </c>
      <c r="V32" s="24">
        <v>13</v>
      </c>
      <c r="W32" s="24">
        <v>15</v>
      </c>
      <c r="X32" s="24">
        <v>17</v>
      </c>
      <c r="Y32" s="24">
        <v>15</v>
      </c>
      <c r="Z32" s="24">
        <v>17</v>
      </c>
      <c r="AA32" s="24">
        <v>17</v>
      </c>
      <c r="AB32" s="24">
        <v>17</v>
      </c>
      <c r="AC32" s="24">
        <v>19</v>
      </c>
      <c r="AD32" s="24">
        <v>18</v>
      </c>
      <c r="AE32" s="24">
        <v>16</v>
      </c>
      <c r="AF32" s="24">
        <v>15</v>
      </c>
      <c r="AG32" s="24">
        <v>14</v>
      </c>
      <c r="AH32" s="24">
        <v>15</v>
      </c>
      <c r="AI32" s="24">
        <v>14</v>
      </c>
      <c r="AJ32" s="24">
        <v>15</v>
      </c>
      <c r="AK32" s="24">
        <v>13</v>
      </c>
      <c r="AL32" s="24">
        <v>14</v>
      </c>
      <c r="AM32" s="24">
        <v>12</v>
      </c>
      <c r="AN32" s="24">
        <v>13</v>
      </c>
      <c r="AO32" s="24">
        <v>14</v>
      </c>
      <c r="AP32" s="24">
        <v>12</v>
      </c>
      <c r="AQ32" s="24">
        <v>11</v>
      </c>
      <c r="AR32" s="24">
        <v>11</v>
      </c>
      <c r="AS32" s="24">
        <v>10</v>
      </c>
      <c r="AT32" s="24">
        <v>9</v>
      </c>
      <c r="AU32" s="24">
        <v>8</v>
      </c>
      <c r="AV32" s="24">
        <v>8</v>
      </c>
      <c r="AW32" s="24">
        <v>7</v>
      </c>
      <c r="AX32" s="24">
        <v>9</v>
      </c>
      <c r="AY32" s="24">
        <v>8</v>
      </c>
      <c r="AZ32" s="24">
        <v>8</v>
      </c>
      <c r="BA32" s="24">
        <v>8</v>
      </c>
      <c r="BB32" s="24">
        <v>10</v>
      </c>
      <c r="BC32" s="24">
        <v>9</v>
      </c>
      <c r="BD32" s="24">
        <v>9</v>
      </c>
      <c r="BE32" s="24">
        <v>10</v>
      </c>
      <c r="BF32" s="24">
        <v>10</v>
      </c>
      <c r="BG32" s="24">
        <v>10</v>
      </c>
      <c r="BH32" s="24">
        <v>11</v>
      </c>
      <c r="BI32" s="24">
        <v>11</v>
      </c>
      <c r="BJ32" s="24">
        <v>11</v>
      </c>
      <c r="BK32" s="24">
        <v>12</v>
      </c>
      <c r="BL32" s="24">
        <v>11</v>
      </c>
      <c r="BM32" s="24">
        <v>11</v>
      </c>
      <c r="BN32" s="24">
        <v>11</v>
      </c>
      <c r="BO32" s="24">
        <v>11</v>
      </c>
      <c r="BP32" s="24">
        <v>10</v>
      </c>
      <c r="BQ32" s="24">
        <v>11</v>
      </c>
      <c r="BR32" s="24">
        <v>10</v>
      </c>
      <c r="BS32" s="24">
        <v>10</v>
      </c>
      <c r="BT32" s="24">
        <v>9</v>
      </c>
      <c r="BU32" s="24">
        <v>9</v>
      </c>
      <c r="BV32" s="24">
        <v>8</v>
      </c>
      <c r="BW32" s="24">
        <v>8</v>
      </c>
      <c r="BX32" s="24">
        <v>8</v>
      </c>
      <c r="BY32" s="24">
        <v>7</v>
      </c>
      <c r="BZ32" s="24">
        <v>8</v>
      </c>
      <c r="CA32" s="24">
        <v>8</v>
      </c>
      <c r="CB32" s="24">
        <v>7</v>
      </c>
      <c r="CC32" s="24">
        <v>6</v>
      </c>
      <c r="CD32" s="24">
        <v>8</v>
      </c>
      <c r="CE32" s="24">
        <v>7</v>
      </c>
      <c r="CF32" s="24">
        <v>8</v>
      </c>
      <c r="CG32" s="24">
        <v>6</v>
      </c>
      <c r="CH32" s="24">
        <v>6</v>
      </c>
      <c r="CI32" s="24">
        <v>5</v>
      </c>
      <c r="CJ32" s="24">
        <v>5</v>
      </c>
      <c r="CK32" s="24">
        <v>4</v>
      </c>
      <c r="CL32" s="24">
        <v>3</v>
      </c>
      <c r="CM32" s="24">
        <v>3</v>
      </c>
      <c r="CN32" s="24">
        <v>2</v>
      </c>
      <c r="CO32" s="24">
        <v>2</v>
      </c>
      <c r="CP32" s="24">
        <v>1</v>
      </c>
      <c r="CQ32" s="24">
        <v>2</v>
      </c>
      <c r="CR32" s="24">
        <v>2</v>
      </c>
      <c r="CS32" s="24">
        <v>3</v>
      </c>
      <c r="CT32" s="24">
        <v>2</v>
      </c>
      <c r="CU32" s="24">
        <v>0</v>
      </c>
      <c r="CV32" s="24">
        <v>1</v>
      </c>
      <c r="CW32" s="24">
        <v>0</v>
      </c>
      <c r="CX32" s="24">
        <v>0</v>
      </c>
      <c r="CY32" s="24">
        <v>1</v>
      </c>
      <c r="CZ32" s="24">
        <v>1</v>
      </c>
      <c r="DA32" s="24">
        <v>0</v>
      </c>
      <c r="DB32" s="24">
        <v>0</v>
      </c>
      <c r="DC32" s="24">
        <v>12</v>
      </c>
      <c r="DD32" s="24">
        <v>12</v>
      </c>
      <c r="DE32" s="24">
        <v>12</v>
      </c>
      <c r="DF32" s="24">
        <v>12</v>
      </c>
      <c r="DG32" s="24">
        <v>12</v>
      </c>
      <c r="DH32" s="24">
        <v>13</v>
      </c>
      <c r="DI32" s="24">
        <v>12</v>
      </c>
      <c r="DJ32" s="24">
        <v>12</v>
      </c>
      <c r="DK32" s="24">
        <v>13</v>
      </c>
      <c r="DL32" s="24">
        <v>12</v>
      </c>
      <c r="DM32" s="24">
        <v>14</v>
      </c>
      <c r="DN32" s="24">
        <v>13</v>
      </c>
      <c r="DO32" s="24">
        <v>13</v>
      </c>
      <c r="DP32" s="24">
        <v>13</v>
      </c>
      <c r="DQ32" s="24">
        <v>14</v>
      </c>
      <c r="DR32" s="24">
        <v>13</v>
      </c>
      <c r="DS32" s="24">
        <v>13</v>
      </c>
      <c r="DT32" s="24">
        <v>15</v>
      </c>
      <c r="DU32" s="24">
        <v>14</v>
      </c>
      <c r="DV32" s="24">
        <v>14</v>
      </c>
      <c r="DW32" s="24">
        <v>14</v>
      </c>
      <c r="DX32" s="24">
        <v>14</v>
      </c>
      <c r="DY32" s="24">
        <v>14</v>
      </c>
      <c r="DZ32" s="24">
        <v>14</v>
      </c>
      <c r="EA32" s="24">
        <v>15</v>
      </c>
      <c r="EB32" s="24">
        <v>13</v>
      </c>
      <c r="EC32" s="24">
        <v>14</v>
      </c>
      <c r="ED32" s="24">
        <v>13</v>
      </c>
      <c r="EE32" s="24">
        <v>13</v>
      </c>
      <c r="EF32" s="24">
        <v>13</v>
      </c>
      <c r="EG32" s="24">
        <v>12</v>
      </c>
      <c r="EH32" s="24">
        <v>11</v>
      </c>
      <c r="EI32" s="24">
        <v>11</v>
      </c>
      <c r="EJ32" s="24">
        <v>12</v>
      </c>
      <c r="EK32" s="24">
        <v>10</v>
      </c>
      <c r="EL32" s="24">
        <v>9</v>
      </c>
      <c r="EM32" s="24">
        <v>8</v>
      </c>
      <c r="EN32" s="24">
        <v>9</v>
      </c>
      <c r="EO32" s="24">
        <v>8</v>
      </c>
      <c r="EP32" s="24">
        <v>9</v>
      </c>
      <c r="EQ32" s="24">
        <v>8</v>
      </c>
      <c r="ER32" s="24">
        <v>8</v>
      </c>
      <c r="ES32" s="24">
        <v>9</v>
      </c>
      <c r="ET32" s="24">
        <v>8</v>
      </c>
      <c r="EU32" s="24">
        <v>8</v>
      </c>
      <c r="EV32" s="24">
        <v>10</v>
      </c>
      <c r="EW32" s="24">
        <v>9</v>
      </c>
      <c r="EX32" s="24">
        <v>10</v>
      </c>
      <c r="EY32" s="24">
        <v>10</v>
      </c>
      <c r="EZ32" s="24">
        <v>10</v>
      </c>
      <c r="FA32" s="24">
        <v>11</v>
      </c>
      <c r="FB32" s="24">
        <v>12</v>
      </c>
      <c r="FC32" s="24">
        <v>13</v>
      </c>
      <c r="FD32" s="24">
        <v>13</v>
      </c>
      <c r="FE32" s="24">
        <v>15</v>
      </c>
      <c r="FF32" s="24">
        <v>14</v>
      </c>
      <c r="FG32" s="24">
        <v>14</v>
      </c>
      <c r="FH32" s="24">
        <v>14</v>
      </c>
      <c r="FI32" s="24">
        <v>14</v>
      </c>
      <c r="FJ32" s="24">
        <v>14</v>
      </c>
      <c r="FK32" s="24">
        <v>15</v>
      </c>
      <c r="FL32" s="24">
        <v>14</v>
      </c>
      <c r="FM32" s="24">
        <v>13</v>
      </c>
      <c r="FN32" s="24">
        <v>13</v>
      </c>
      <c r="FO32" s="24">
        <v>13</v>
      </c>
      <c r="FP32" s="24">
        <v>13</v>
      </c>
      <c r="FQ32" s="24">
        <v>13</v>
      </c>
      <c r="FR32" s="24">
        <v>12</v>
      </c>
      <c r="FS32" s="24">
        <v>12</v>
      </c>
      <c r="FT32" s="24">
        <v>12</v>
      </c>
      <c r="FU32" s="24">
        <v>11</v>
      </c>
      <c r="FV32" s="24">
        <v>11</v>
      </c>
      <c r="FW32" s="24">
        <v>10</v>
      </c>
      <c r="FX32" s="24">
        <v>9</v>
      </c>
      <c r="FY32" s="24">
        <v>9</v>
      </c>
      <c r="FZ32" s="24">
        <v>9</v>
      </c>
      <c r="GA32" s="24">
        <v>7</v>
      </c>
      <c r="GB32" s="24">
        <v>7</v>
      </c>
      <c r="GC32" s="24">
        <v>6</v>
      </c>
      <c r="GD32" s="24">
        <v>6</v>
      </c>
      <c r="GE32" s="24">
        <v>6</v>
      </c>
      <c r="GF32" s="24">
        <v>5</v>
      </c>
      <c r="GG32" s="24">
        <v>5</v>
      </c>
      <c r="GH32" s="24">
        <v>5</v>
      </c>
      <c r="GI32" s="24">
        <v>4</v>
      </c>
      <c r="GJ32" s="24">
        <v>4</v>
      </c>
      <c r="GK32" s="24">
        <v>5</v>
      </c>
      <c r="GL32" s="24">
        <v>3</v>
      </c>
      <c r="GM32" s="24">
        <v>4</v>
      </c>
      <c r="GN32" s="24">
        <v>4</v>
      </c>
      <c r="GO32" s="24">
        <v>3</v>
      </c>
      <c r="GP32" s="24">
        <v>3</v>
      </c>
      <c r="GQ32" s="24">
        <v>3</v>
      </c>
      <c r="GR32" s="24">
        <v>3</v>
      </c>
      <c r="GS32" s="24">
        <v>2</v>
      </c>
      <c r="GT32" s="24">
        <v>2</v>
      </c>
      <c r="GU32" s="24">
        <v>2</v>
      </c>
      <c r="GV32" s="24">
        <v>2</v>
      </c>
      <c r="GW32" s="24">
        <v>1</v>
      </c>
      <c r="GX32" s="24">
        <v>1</v>
      </c>
      <c r="GY32" s="25">
        <v>0</v>
      </c>
    </row>
    <row r="33" spans="1:207" s="17" customFormat="1" ht="12.75" hidden="1" x14ac:dyDescent="0.2">
      <c r="A33" s="23" t="s">
        <v>208</v>
      </c>
      <c r="B33" s="24">
        <v>2019</v>
      </c>
      <c r="C33" s="24">
        <f>SUM(Tabla1[[#This Row],[Hombres_0]:[Hombres_100 y más]])</f>
        <v>953</v>
      </c>
      <c r="D33" s="24">
        <f>SUM(Tabla1[[#This Row],[Mujeres_0]:[Mujeres_100 y más]])</f>
        <v>990</v>
      </c>
      <c r="E33" s="24">
        <f>Tabla1[[#This Row],[TOTAL HOMBRES]]+Tabla1[[#This Row],[TOTAL MUJERES]]</f>
        <v>1943</v>
      </c>
      <c r="F33" s="24">
        <v>15</v>
      </c>
      <c r="G33" s="24">
        <v>15</v>
      </c>
      <c r="H33" s="24">
        <v>15</v>
      </c>
      <c r="I33" s="24">
        <v>14</v>
      </c>
      <c r="J33" s="24">
        <v>15</v>
      </c>
      <c r="K33" s="24">
        <v>13</v>
      </c>
      <c r="L33" s="24">
        <v>14</v>
      </c>
      <c r="M33" s="24">
        <v>13</v>
      </c>
      <c r="N33" s="24">
        <v>11</v>
      </c>
      <c r="O33" s="24">
        <v>12</v>
      </c>
      <c r="P33" s="24">
        <v>12</v>
      </c>
      <c r="Q33" s="24">
        <v>12</v>
      </c>
      <c r="R33" s="24">
        <v>11</v>
      </c>
      <c r="S33" s="24">
        <v>12</v>
      </c>
      <c r="T33" s="24">
        <v>13</v>
      </c>
      <c r="U33" s="24">
        <v>12</v>
      </c>
      <c r="V33" s="24">
        <v>14</v>
      </c>
      <c r="W33" s="24">
        <v>15</v>
      </c>
      <c r="X33" s="24">
        <v>16</v>
      </c>
      <c r="Y33" s="24">
        <v>16</v>
      </c>
      <c r="Z33" s="24">
        <v>17</v>
      </c>
      <c r="AA33" s="24">
        <v>17</v>
      </c>
      <c r="AB33" s="24">
        <v>18</v>
      </c>
      <c r="AC33" s="24">
        <v>17</v>
      </c>
      <c r="AD33" s="24">
        <v>18</v>
      </c>
      <c r="AE33" s="24">
        <v>16</v>
      </c>
      <c r="AF33" s="24">
        <v>16</v>
      </c>
      <c r="AG33" s="24">
        <v>15</v>
      </c>
      <c r="AH33" s="24">
        <v>13</v>
      </c>
      <c r="AI33" s="24">
        <v>14</v>
      </c>
      <c r="AJ33" s="24">
        <v>14</v>
      </c>
      <c r="AK33" s="24">
        <v>14</v>
      </c>
      <c r="AL33" s="24">
        <v>13</v>
      </c>
      <c r="AM33" s="24">
        <v>12</v>
      </c>
      <c r="AN33" s="24">
        <v>13</v>
      </c>
      <c r="AO33" s="24">
        <v>13</v>
      </c>
      <c r="AP33" s="24">
        <v>12</v>
      </c>
      <c r="AQ33" s="24">
        <v>10</v>
      </c>
      <c r="AR33" s="24">
        <v>12</v>
      </c>
      <c r="AS33" s="24">
        <v>9</v>
      </c>
      <c r="AT33" s="24">
        <v>9</v>
      </c>
      <c r="AU33" s="24">
        <v>9</v>
      </c>
      <c r="AV33" s="24">
        <v>8</v>
      </c>
      <c r="AW33" s="24">
        <v>7</v>
      </c>
      <c r="AX33" s="24">
        <v>8</v>
      </c>
      <c r="AY33" s="24">
        <v>7</v>
      </c>
      <c r="AZ33" s="24">
        <v>8</v>
      </c>
      <c r="BA33" s="24">
        <v>8</v>
      </c>
      <c r="BB33" s="24">
        <v>9</v>
      </c>
      <c r="BC33" s="24">
        <v>10</v>
      </c>
      <c r="BD33" s="24">
        <v>9</v>
      </c>
      <c r="BE33" s="24">
        <v>10</v>
      </c>
      <c r="BF33" s="24">
        <v>9</v>
      </c>
      <c r="BG33" s="24">
        <v>10</v>
      </c>
      <c r="BH33" s="24">
        <v>11</v>
      </c>
      <c r="BI33" s="24">
        <v>11</v>
      </c>
      <c r="BJ33" s="24">
        <v>12</v>
      </c>
      <c r="BK33" s="24">
        <v>11</v>
      </c>
      <c r="BL33" s="24">
        <v>10</v>
      </c>
      <c r="BM33" s="24">
        <v>11</v>
      </c>
      <c r="BN33" s="24">
        <v>12</v>
      </c>
      <c r="BO33" s="24">
        <v>11</v>
      </c>
      <c r="BP33" s="24">
        <v>10</v>
      </c>
      <c r="BQ33" s="24">
        <v>10</v>
      </c>
      <c r="BR33" s="24">
        <v>11</v>
      </c>
      <c r="BS33" s="24">
        <v>10</v>
      </c>
      <c r="BT33" s="24">
        <v>9</v>
      </c>
      <c r="BU33" s="24">
        <v>8</v>
      </c>
      <c r="BV33" s="24">
        <v>8</v>
      </c>
      <c r="BW33" s="24">
        <v>8</v>
      </c>
      <c r="BX33" s="24">
        <v>9</v>
      </c>
      <c r="BY33" s="24">
        <v>8</v>
      </c>
      <c r="BZ33" s="24">
        <v>8</v>
      </c>
      <c r="CA33" s="24">
        <v>8</v>
      </c>
      <c r="CB33" s="24">
        <v>6</v>
      </c>
      <c r="CC33" s="24">
        <v>7</v>
      </c>
      <c r="CD33" s="24">
        <v>7</v>
      </c>
      <c r="CE33" s="24">
        <v>7</v>
      </c>
      <c r="CF33" s="24">
        <v>8</v>
      </c>
      <c r="CG33" s="24">
        <v>6</v>
      </c>
      <c r="CH33" s="24">
        <v>5</v>
      </c>
      <c r="CI33" s="24">
        <v>6</v>
      </c>
      <c r="CJ33" s="24">
        <v>4</v>
      </c>
      <c r="CK33" s="24">
        <v>5</v>
      </c>
      <c r="CL33" s="24">
        <v>3</v>
      </c>
      <c r="CM33" s="24">
        <v>2</v>
      </c>
      <c r="CN33" s="24">
        <v>3</v>
      </c>
      <c r="CO33" s="24">
        <v>1</v>
      </c>
      <c r="CP33" s="24">
        <v>2</v>
      </c>
      <c r="CQ33" s="24">
        <v>1</v>
      </c>
      <c r="CR33" s="24">
        <v>2</v>
      </c>
      <c r="CS33" s="24">
        <v>2</v>
      </c>
      <c r="CT33" s="24">
        <v>3</v>
      </c>
      <c r="CU33" s="24">
        <v>0</v>
      </c>
      <c r="CV33" s="24">
        <v>1</v>
      </c>
      <c r="CW33" s="24">
        <v>0</v>
      </c>
      <c r="CX33" s="24">
        <v>0</v>
      </c>
      <c r="CY33" s="24">
        <v>0</v>
      </c>
      <c r="CZ33" s="24">
        <v>2</v>
      </c>
      <c r="DA33" s="24">
        <v>0</v>
      </c>
      <c r="DB33" s="24">
        <v>0</v>
      </c>
      <c r="DC33" s="24">
        <v>12</v>
      </c>
      <c r="DD33" s="24">
        <v>11</v>
      </c>
      <c r="DE33" s="24">
        <v>13</v>
      </c>
      <c r="DF33" s="24">
        <v>11</v>
      </c>
      <c r="DG33" s="24">
        <v>12</v>
      </c>
      <c r="DH33" s="24">
        <v>13</v>
      </c>
      <c r="DI33" s="24">
        <v>12</v>
      </c>
      <c r="DJ33" s="24">
        <v>12</v>
      </c>
      <c r="DK33" s="24">
        <v>12</v>
      </c>
      <c r="DL33" s="24">
        <v>14</v>
      </c>
      <c r="DM33" s="24">
        <v>12</v>
      </c>
      <c r="DN33" s="24">
        <v>13</v>
      </c>
      <c r="DO33" s="24">
        <v>13</v>
      </c>
      <c r="DP33" s="24">
        <v>13</v>
      </c>
      <c r="DQ33" s="24">
        <v>13</v>
      </c>
      <c r="DR33" s="24">
        <v>14</v>
      </c>
      <c r="DS33" s="24">
        <v>13</v>
      </c>
      <c r="DT33" s="24">
        <v>14</v>
      </c>
      <c r="DU33" s="24">
        <v>14</v>
      </c>
      <c r="DV33" s="24">
        <v>14</v>
      </c>
      <c r="DW33" s="24">
        <v>14</v>
      </c>
      <c r="DX33" s="24">
        <v>14</v>
      </c>
      <c r="DY33" s="24">
        <v>15</v>
      </c>
      <c r="DZ33" s="24">
        <v>13</v>
      </c>
      <c r="EA33" s="24">
        <v>15</v>
      </c>
      <c r="EB33" s="24">
        <v>13</v>
      </c>
      <c r="EC33" s="24">
        <v>14</v>
      </c>
      <c r="ED33" s="24">
        <v>13</v>
      </c>
      <c r="EE33" s="24">
        <v>13</v>
      </c>
      <c r="EF33" s="24">
        <v>12</v>
      </c>
      <c r="EG33" s="24">
        <v>12</v>
      </c>
      <c r="EH33" s="24">
        <v>12</v>
      </c>
      <c r="EI33" s="24">
        <v>11</v>
      </c>
      <c r="EJ33" s="24">
        <v>10</v>
      </c>
      <c r="EK33" s="24">
        <v>10</v>
      </c>
      <c r="EL33" s="24">
        <v>10</v>
      </c>
      <c r="EM33" s="24">
        <v>8</v>
      </c>
      <c r="EN33" s="24">
        <v>7</v>
      </c>
      <c r="EO33" s="24">
        <v>8</v>
      </c>
      <c r="EP33" s="24">
        <v>10</v>
      </c>
      <c r="EQ33" s="24">
        <v>8</v>
      </c>
      <c r="ER33" s="24">
        <v>8</v>
      </c>
      <c r="ES33" s="24">
        <v>8</v>
      </c>
      <c r="ET33" s="24">
        <v>8</v>
      </c>
      <c r="EU33" s="24">
        <v>8</v>
      </c>
      <c r="EV33" s="24">
        <v>8</v>
      </c>
      <c r="EW33" s="24">
        <v>10</v>
      </c>
      <c r="EX33" s="24">
        <v>10</v>
      </c>
      <c r="EY33" s="24">
        <v>10</v>
      </c>
      <c r="EZ33" s="24">
        <v>10</v>
      </c>
      <c r="FA33" s="24">
        <v>11</v>
      </c>
      <c r="FB33" s="24">
        <v>11</v>
      </c>
      <c r="FC33" s="24">
        <v>13</v>
      </c>
      <c r="FD33" s="24">
        <v>13</v>
      </c>
      <c r="FE33" s="24">
        <v>14</v>
      </c>
      <c r="FF33" s="24">
        <v>14</v>
      </c>
      <c r="FG33" s="24">
        <v>14</v>
      </c>
      <c r="FH33" s="24">
        <v>14</v>
      </c>
      <c r="FI33" s="24">
        <v>14</v>
      </c>
      <c r="FJ33" s="24">
        <v>14</v>
      </c>
      <c r="FK33" s="24">
        <v>14</v>
      </c>
      <c r="FL33" s="24">
        <v>14</v>
      </c>
      <c r="FM33" s="24">
        <v>14</v>
      </c>
      <c r="FN33" s="24">
        <v>13</v>
      </c>
      <c r="FO33" s="24">
        <v>12</v>
      </c>
      <c r="FP33" s="24">
        <v>12</v>
      </c>
      <c r="FQ33" s="24">
        <v>13</v>
      </c>
      <c r="FR33" s="24">
        <v>12</v>
      </c>
      <c r="FS33" s="24">
        <v>13</v>
      </c>
      <c r="FT33" s="24">
        <v>12</v>
      </c>
      <c r="FU33" s="24">
        <v>11</v>
      </c>
      <c r="FV33" s="24">
        <v>11</v>
      </c>
      <c r="FW33" s="24">
        <v>9</v>
      </c>
      <c r="FX33" s="24">
        <v>10</v>
      </c>
      <c r="FY33" s="24">
        <v>10</v>
      </c>
      <c r="FZ33" s="24">
        <v>8</v>
      </c>
      <c r="GA33" s="24">
        <v>8</v>
      </c>
      <c r="GB33" s="24">
        <v>7</v>
      </c>
      <c r="GC33" s="24">
        <v>6</v>
      </c>
      <c r="GD33" s="24">
        <v>6</v>
      </c>
      <c r="GE33" s="24">
        <v>5</v>
      </c>
      <c r="GF33" s="24">
        <v>5</v>
      </c>
      <c r="GG33" s="24">
        <v>6</v>
      </c>
      <c r="GH33" s="24">
        <v>4</v>
      </c>
      <c r="GI33" s="24">
        <v>4</v>
      </c>
      <c r="GJ33" s="24">
        <v>5</v>
      </c>
      <c r="GK33" s="24">
        <v>4</v>
      </c>
      <c r="GL33" s="24">
        <v>3</v>
      </c>
      <c r="GM33" s="24">
        <v>4</v>
      </c>
      <c r="GN33" s="24">
        <v>4</v>
      </c>
      <c r="GO33" s="24">
        <v>3</v>
      </c>
      <c r="GP33" s="24">
        <v>2</v>
      </c>
      <c r="GQ33" s="24">
        <v>4</v>
      </c>
      <c r="GR33" s="24">
        <v>2</v>
      </c>
      <c r="GS33" s="24">
        <v>3</v>
      </c>
      <c r="GT33" s="24">
        <v>2</v>
      </c>
      <c r="GU33" s="24">
        <v>2</v>
      </c>
      <c r="GV33" s="24">
        <v>2</v>
      </c>
      <c r="GW33" s="24">
        <v>1</v>
      </c>
      <c r="GX33" s="24">
        <v>1</v>
      </c>
      <c r="GY33" s="25">
        <v>0</v>
      </c>
    </row>
    <row r="34" spans="1:207" s="17" customFormat="1" ht="12.75" hidden="1" x14ac:dyDescent="0.2">
      <c r="A34" s="23" t="s">
        <v>208</v>
      </c>
      <c r="B34" s="24">
        <v>2020</v>
      </c>
      <c r="C34" s="24">
        <f>SUM(Tabla1[[#This Row],[Hombres_0]:[Hombres_100 y más]])</f>
        <v>949</v>
      </c>
      <c r="D34" s="24">
        <f>SUM(Tabla1[[#This Row],[Mujeres_0]:[Mujeres_100 y más]])</f>
        <v>986</v>
      </c>
      <c r="E34" s="24">
        <f>Tabla1[[#This Row],[TOTAL HOMBRES]]+Tabla1[[#This Row],[TOTAL MUJERES]]</f>
        <v>1935</v>
      </c>
      <c r="F34" s="24">
        <v>14</v>
      </c>
      <c r="G34" s="24">
        <v>16</v>
      </c>
      <c r="H34" s="24">
        <v>14</v>
      </c>
      <c r="I34" s="24">
        <v>14</v>
      </c>
      <c r="J34" s="24">
        <v>15</v>
      </c>
      <c r="K34" s="24">
        <v>13</v>
      </c>
      <c r="L34" s="24">
        <v>13</v>
      </c>
      <c r="M34" s="24">
        <v>13</v>
      </c>
      <c r="N34" s="24">
        <v>11</v>
      </c>
      <c r="O34" s="24">
        <v>13</v>
      </c>
      <c r="P34" s="24">
        <v>11</v>
      </c>
      <c r="Q34" s="24">
        <v>12</v>
      </c>
      <c r="R34" s="24">
        <v>12</v>
      </c>
      <c r="S34" s="24">
        <v>11</v>
      </c>
      <c r="T34" s="24">
        <v>13</v>
      </c>
      <c r="U34" s="24">
        <v>12</v>
      </c>
      <c r="V34" s="24">
        <v>14</v>
      </c>
      <c r="W34" s="24">
        <v>15</v>
      </c>
      <c r="X34" s="24">
        <v>16</v>
      </c>
      <c r="Y34" s="24">
        <v>16</v>
      </c>
      <c r="Z34" s="24">
        <v>16</v>
      </c>
      <c r="AA34" s="24">
        <v>18</v>
      </c>
      <c r="AB34" s="24">
        <v>17</v>
      </c>
      <c r="AC34" s="24">
        <v>18</v>
      </c>
      <c r="AD34" s="24">
        <v>18</v>
      </c>
      <c r="AE34" s="24">
        <v>16</v>
      </c>
      <c r="AF34" s="24">
        <v>16</v>
      </c>
      <c r="AG34" s="24">
        <v>15</v>
      </c>
      <c r="AH34" s="24">
        <v>14</v>
      </c>
      <c r="AI34" s="24">
        <v>14</v>
      </c>
      <c r="AJ34" s="24">
        <v>14</v>
      </c>
      <c r="AK34" s="24">
        <v>13</v>
      </c>
      <c r="AL34" s="24">
        <v>13</v>
      </c>
      <c r="AM34" s="24">
        <v>11</v>
      </c>
      <c r="AN34" s="24">
        <v>14</v>
      </c>
      <c r="AO34" s="24">
        <v>11</v>
      </c>
      <c r="AP34" s="24">
        <v>13</v>
      </c>
      <c r="AQ34" s="24">
        <v>11</v>
      </c>
      <c r="AR34" s="24">
        <v>10</v>
      </c>
      <c r="AS34" s="24">
        <v>10</v>
      </c>
      <c r="AT34" s="24">
        <v>9</v>
      </c>
      <c r="AU34" s="24">
        <v>8</v>
      </c>
      <c r="AV34" s="24">
        <v>8</v>
      </c>
      <c r="AW34" s="24">
        <v>7</v>
      </c>
      <c r="AX34" s="24">
        <v>8</v>
      </c>
      <c r="AY34" s="24">
        <v>7</v>
      </c>
      <c r="AZ34" s="24">
        <v>8</v>
      </c>
      <c r="BA34" s="24">
        <v>9</v>
      </c>
      <c r="BB34" s="24">
        <v>9</v>
      </c>
      <c r="BC34" s="24">
        <v>8</v>
      </c>
      <c r="BD34" s="24">
        <v>9</v>
      </c>
      <c r="BE34" s="24">
        <v>10</v>
      </c>
      <c r="BF34" s="24">
        <v>10</v>
      </c>
      <c r="BG34" s="24">
        <v>9</v>
      </c>
      <c r="BH34" s="24">
        <v>11</v>
      </c>
      <c r="BI34" s="24">
        <v>12</v>
      </c>
      <c r="BJ34" s="24">
        <v>11</v>
      </c>
      <c r="BK34" s="24">
        <v>10</v>
      </c>
      <c r="BL34" s="24">
        <v>12</v>
      </c>
      <c r="BM34" s="24">
        <v>11</v>
      </c>
      <c r="BN34" s="24">
        <v>11</v>
      </c>
      <c r="BO34" s="24">
        <v>12</v>
      </c>
      <c r="BP34" s="24">
        <v>10</v>
      </c>
      <c r="BQ34" s="24">
        <v>9</v>
      </c>
      <c r="BR34" s="24">
        <v>11</v>
      </c>
      <c r="BS34" s="24">
        <v>10</v>
      </c>
      <c r="BT34" s="24">
        <v>9</v>
      </c>
      <c r="BU34" s="24">
        <v>9</v>
      </c>
      <c r="BV34" s="24">
        <v>8</v>
      </c>
      <c r="BW34" s="24">
        <v>9</v>
      </c>
      <c r="BX34" s="24">
        <v>8</v>
      </c>
      <c r="BY34" s="24">
        <v>8</v>
      </c>
      <c r="BZ34" s="24">
        <v>8</v>
      </c>
      <c r="CA34" s="24">
        <v>8</v>
      </c>
      <c r="CB34" s="24">
        <v>7</v>
      </c>
      <c r="CC34" s="24">
        <v>7</v>
      </c>
      <c r="CD34" s="24">
        <v>6</v>
      </c>
      <c r="CE34" s="24">
        <v>8</v>
      </c>
      <c r="CF34" s="24">
        <v>8</v>
      </c>
      <c r="CG34" s="24">
        <v>5</v>
      </c>
      <c r="CH34" s="24">
        <v>6</v>
      </c>
      <c r="CI34" s="24">
        <v>5</v>
      </c>
      <c r="CJ34" s="24">
        <v>4</v>
      </c>
      <c r="CK34" s="24">
        <v>5</v>
      </c>
      <c r="CL34" s="24">
        <v>3</v>
      </c>
      <c r="CM34" s="24">
        <v>3</v>
      </c>
      <c r="CN34" s="24">
        <v>2</v>
      </c>
      <c r="CO34" s="24">
        <v>1</v>
      </c>
      <c r="CP34" s="24">
        <v>2</v>
      </c>
      <c r="CQ34" s="24">
        <v>1</v>
      </c>
      <c r="CR34" s="24">
        <v>2</v>
      </c>
      <c r="CS34" s="24">
        <v>2</v>
      </c>
      <c r="CT34" s="24">
        <v>2</v>
      </c>
      <c r="CU34" s="24">
        <v>1</v>
      </c>
      <c r="CV34" s="24">
        <v>1</v>
      </c>
      <c r="CW34" s="24">
        <v>0</v>
      </c>
      <c r="CX34" s="24">
        <v>0</v>
      </c>
      <c r="CY34" s="24">
        <v>0</v>
      </c>
      <c r="CZ34" s="24">
        <v>1</v>
      </c>
      <c r="DA34" s="24">
        <v>1</v>
      </c>
      <c r="DB34" s="24">
        <v>0</v>
      </c>
      <c r="DC34" s="24">
        <v>11</v>
      </c>
      <c r="DD34" s="24">
        <v>13</v>
      </c>
      <c r="DE34" s="24">
        <v>11</v>
      </c>
      <c r="DF34" s="24">
        <v>12</v>
      </c>
      <c r="DG34" s="24">
        <v>12</v>
      </c>
      <c r="DH34" s="24">
        <v>12</v>
      </c>
      <c r="DI34" s="24">
        <v>12</v>
      </c>
      <c r="DJ34" s="24">
        <v>12</v>
      </c>
      <c r="DK34" s="24">
        <v>13</v>
      </c>
      <c r="DL34" s="24">
        <v>12</v>
      </c>
      <c r="DM34" s="24">
        <v>13</v>
      </c>
      <c r="DN34" s="24">
        <v>13</v>
      </c>
      <c r="DO34" s="24">
        <v>13</v>
      </c>
      <c r="DP34" s="24">
        <v>13</v>
      </c>
      <c r="DQ34" s="24">
        <v>14</v>
      </c>
      <c r="DR34" s="24">
        <v>13</v>
      </c>
      <c r="DS34" s="24">
        <v>13</v>
      </c>
      <c r="DT34" s="24">
        <v>14</v>
      </c>
      <c r="DU34" s="24">
        <v>14</v>
      </c>
      <c r="DV34" s="24">
        <v>13</v>
      </c>
      <c r="DW34" s="24">
        <v>15</v>
      </c>
      <c r="DX34" s="24">
        <v>14</v>
      </c>
      <c r="DY34" s="24">
        <v>14</v>
      </c>
      <c r="DZ34" s="24">
        <v>14</v>
      </c>
      <c r="EA34" s="24">
        <v>15</v>
      </c>
      <c r="EB34" s="24">
        <v>12</v>
      </c>
      <c r="EC34" s="24">
        <v>14</v>
      </c>
      <c r="ED34" s="24">
        <v>14</v>
      </c>
      <c r="EE34" s="24">
        <v>13</v>
      </c>
      <c r="EF34" s="24">
        <v>12</v>
      </c>
      <c r="EG34" s="24">
        <v>12</v>
      </c>
      <c r="EH34" s="24">
        <v>11</v>
      </c>
      <c r="EI34" s="24">
        <v>10</v>
      </c>
      <c r="EJ34" s="24">
        <v>11</v>
      </c>
      <c r="EK34" s="24">
        <v>10</v>
      </c>
      <c r="EL34" s="24">
        <v>9</v>
      </c>
      <c r="EM34" s="24">
        <v>9</v>
      </c>
      <c r="EN34" s="24">
        <v>7</v>
      </c>
      <c r="EO34" s="24">
        <v>8</v>
      </c>
      <c r="EP34" s="24">
        <v>9</v>
      </c>
      <c r="EQ34" s="24">
        <v>9</v>
      </c>
      <c r="ER34" s="24">
        <v>7</v>
      </c>
      <c r="ES34" s="24">
        <v>8</v>
      </c>
      <c r="ET34" s="24">
        <v>8</v>
      </c>
      <c r="EU34" s="24">
        <v>8</v>
      </c>
      <c r="EV34" s="24">
        <v>8</v>
      </c>
      <c r="EW34" s="24">
        <v>9</v>
      </c>
      <c r="EX34" s="24">
        <v>9</v>
      </c>
      <c r="EY34" s="24">
        <v>11</v>
      </c>
      <c r="EZ34" s="24">
        <v>10</v>
      </c>
      <c r="FA34" s="24">
        <v>10</v>
      </c>
      <c r="FB34" s="24">
        <v>12</v>
      </c>
      <c r="FC34" s="24">
        <v>12</v>
      </c>
      <c r="FD34" s="24">
        <v>13</v>
      </c>
      <c r="FE34" s="24">
        <v>14</v>
      </c>
      <c r="FF34" s="24">
        <v>14</v>
      </c>
      <c r="FG34" s="24">
        <v>13</v>
      </c>
      <c r="FH34" s="24">
        <v>15</v>
      </c>
      <c r="FI34" s="24">
        <v>14</v>
      </c>
      <c r="FJ34" s="24">
        <v>13</v>
      </c>
      <c r="FK34" s="24">
        <v>15</v>
      </c>
      <c r="FL34" s="24">
        <v>14</v>
      </c>
      <c r="FM34" s="24">
        <v>13</v>
      </c>
      <c r="FN34" s="24">
        <v>13</v>
      </c>
      <c r="FO34" s="24">
        <v>13</v>
      </c>
      <c r="FP34" s="24">
        <v>12</v>
      </c>
      <c r="FQ34" s="24">
        <v>13</v>
      </c>
      <c r="FR34" s="24">
        <v>12</v>
      </c>
      <c r="FS34" s="24">
        <v>12</v>
      </c>
      <c r="FT34" s="24">
        <v>12</v>
      </c>
      <c r="FU34" s="24">
        <v>11</v>
      </c>
      <c r="FV34" s="24">
        <v>11</v>
      </c>
      <c r="FW34" s="24">
        <v>11</v>
      </c>
      <c r="FX34" s="24">
        <v>10</v>
      </c>
      <c r="FY34" s="24">
        <v>9</v>
      </c>
      <c r="FZ34" s="24">
        <v>8</v>
      </c>
      <c r="GA34" s="24">
        <v>8</v>
      </c>
      <c r="GB34" s="24">
        <v>7</v>
      </c>
      <c r="GC34" s="24">
        <v>6</v>
      </c>
      <c r="GD34" s="24">
        <v>6</v>
      </c>
      <c r="GE34" s="24">
        <v>6</v>
      </c>
      <c r="GF34" s="24">
        <v>5</v>
      </c>
      <c r="GG34" s="24">
        <v>6</v>
      </c>
      <c r="GH34" s="24">
        <v>4</v>
      </c>
      <c r="GI34" s="24">
        <v>4</v>
      </c>
      <c r="GJ34" s="24">
        <v>4</v>
      </c>
      <c r="GK34" s="24">
        <v>5</v>
      </c>
      <c r="GL34" s="24">
        <v>3</v>
      </c>
      <c r="GM34" s="24">
        <v>4</v>
      </c>
      <c r="GN34" s="24">
        <v>4</v>
      </c>
      <c r="GO34" s="24">
        <v>2</v>
      </c>
      <c r="GP34" s="24">
        <v>3</v>
      </c>
      <c r="GQ34" s="24">
        <v>4</v>
      </c>
      <c r="GR34" s="24">
        <v>1</v>
      </c>
      <c r="GS34" s="24">
        <v>3</v>
      </c>
      <c r="GT34" s="24">
        <v>3</v>
      </c>
      <c r="GU34" s="24">
        <v>2</v>
      </c>
      <c r="GV34" s="24">
        <v>2</v>
      </c>
      <c r="GW34" s="24">
        <v>1</v>
      </c>
      <c r="GX34" s="24">
        <v>1</v>
      </c>
      <c r="GY34" s="25">
        <v>0</v>
      </c>
    </row>
    <row r="35" spans="1:207" s="17" customFormat="1" ht="14.25" x14ac:dyDescent="0.2">
      <c r="A35" s="23" t="s">
        <v>208</v>
      </c>
      <c r="B35" s="24">
        <v>2021</v>
      </c>
      <c r="C35" s="24">
        <f>SUM(Tabla1[[#This Row],[Hombres_0]:[Hombres_100 y más]])</f>
        <v>957</v>
      </c>
      <c r="D35" s="24">
        <f>SUM(Tabla1[[#This Row],[Mujeres_0]:[Mujeres_100 y más]])</f>
        <v>992</v>
      </c>
      <c r="E35" s="24">
        <f>Tabla1[[#This Row],[TOTAL HOMBRES]]+Tabla1[[#This Row],[TOTAL MUJERES]]</f>
        <v>1949</v>
      </c>
      <c r="F35" s="88">
        <v>14</v>
      </c>
      <c r="G35" s="88">
        <v>16</v>
      </c>
      <c r="H35" s="88">
        <v>14</v>
      </c>
      <c r="I35" s="88">
        <v>15</v>
      </c>
      <c r="J35" s="88">
        <v>14</v>
      </c>
      <c r="K35" s="88">
        <v>13</v>
      </c>
      <c r="L35" s="88">
        <v>13</v>
      </c>
      <c r="M35" s="88">
        <v>13</v>
      </c>
      <c r="N35" s="88">
        <v>12</v>
      </c>
      <c r="O35" s="88">
        <v>12</v>
      </c>
      <c r="P35" s="88">
        <v>11</v>
      </c>
      <c r="Q35" s="88">
        <v>13</v>
      </c>
      <c r="R35" s="88">
        <v>11</v>
      </c>
      <c r="S35" s="88">
        <v>12</v>
      </c>
      <c r="T35" s="88">
        <v>12</v>
      </c>
      <c r="U35" s="88">
        <v>13</v>
      </c>
      <c r="V35" s="88">
        <v>15</v>
      </c>
      <c r="W35" s="88">
        <v>14</v>
      </c>
      <c r="X35" s="88">
        <v>16</v>
      </c>
      <c r="Y35" s="88">
        <v>15</v>
      </c>
      <c r="Z35" s="88">
        <v>18</v>
      </c>
      <c r="AA35" s="88">
        <v>17</v>
      </c>
      <c r="AB35" s="88">
        <v>18</v>
      </c>
      <c r="AC35" s="88">
        <v>19</v>
      </c>
      <c r="AD35" s="88">
        <v>17</v>
      </c>
      <c r="AE35" s="88">
        <v>17</v>
      </c>
      <c r="AF35" s="88">
        <v>16</v>
      </c>
      <c r="AG35" s="88">
        <v>15</v>
      </c>
      <c r="AH35" s="88">
        <v>15</v>
      </c>
      <c r="AI35" s="88">
        <v>14</v>
      </c>
      <c r="AJ35" s="88">
        <v>14</v>
      </c>
      <c r="AK35" s="88">
        <v>13</v>
      </c>
      <c r="AL35" s="88">
        <v>13</v>
      </c>
      <c r="AM35" s="88">
        <v>11</v>
      </c>
      <c r="AN35" s="88">
        <v>13</v>
      </c>
      <c r="AO35" s="88">
        <v>12</v>
      </c>
      <c r="AP35" s="88">
        <v>13</v>
      </c>
      <c r="AQ35" s="88">
        <v>10</v>
      </c>
      <c r="AR35" s="88">
        <v>11</v>
      </c>
      <c r="AS35" s="88">
        <v>10</v>
      </c>
      <c r="AT35" s="88">
        <v>9</v>
      </c>
      <c r="AU35" s="88">
        <v>8</v>
      </c>
      <c r="AV35" s="88">
        <v>8</v>
      </c>
      <c r="AW35" s="88">
        <v>7</v>
      </c>
      <c r="AX35" s="88">
        <v>8</v>
      </c>
      <c r="AY35" s="88">
        <v>8</v>
      </c>
      <c r="AZ35" s="88">
        <v>8</v>
      </c>
      <c r="BA35" s="88">
        <v>7</v>
      </c>
      <c r="BB35" s="88">
        <v>9</v>
      </c>
      <c r="BC35" s="88">
        <v>9</v>
      </c>
      <c r="BD35" s="88">
        <v>9</v>
      </c>
      <c r="BE35" s="88">
        <v>10</v>
      </c>
      <c r="BF35" s="88">
        <v>9</v>
      </c>
      <c r="BG35" s="88">
        <v>10</v>
      </c>
      <c r="BH35" s="88">
        <v>12</v>
      </c>
      <c r="BI35" s="88">
        <v>10</v>
      </c>
      <c r="BJ35" s="88">
        <v>12</v>
      </c>
      <c r="BK35" s="88">
        <v>11</v>
      </c>
      <c r="BL35" s="88">
        <v>12</v>
      </c>
      <c r="BM35" s="88">
        <v>10</v>
      </c>
      <c r="BN35" s="88">
        <v>12</v>
      </c>
      <c r="BO35" s="88">
        <v>11</v>
      </c>
      <c r="BP35" s="88">
        <v>11</v>
      </c>
      <c r="BQ35" s="88">
        <v>10</v>
      </c>
      <c r="BR35" s="88">
        <v>11</v>
      </c>
      <c r="BS35" s="88">
        <v>11</v>
      </c>
      <c r="BT35" s="88">
        <v>9</v>
      </c>
      <c r="BU35" s="88">
        <v>8</v>
      </c>
      <c r="BV35" s="88">
        <v>9</v>
      </c>
      <c r="BW35" s="88">
        <v>8</v>
      </c>
      <c r="BX35" s="88">
        <v>8</v>
      </c>
      <c r="BY35" s="88">
        <v>9</v>
      </c>
      <c r="BZ35" s="88">
        <v>8</v>
      </c>
      <c r="CA35" s="88">
        <v>8</v>
      </c>
      <c r="CB35" s="88">
        <v>7</v>
      </c>
      <c r="CC35" s="88">
        <v>7</v>
      </c>
      <c r="CD35" s="88">
        <v>7</v>
      </c>
      <c r="CE35" s="88">
        <v>8</v>
      </c>
      <c r="CF35" s="88">
        <v>8</v>
      </c>
      <c r="CG35" s="88">
        <v>6</v>
      </c>
      <c r="CH35" s="88">
        <v>6</v>
      </c>
      <c r="CI35" s="88">
        <v>5</v>
      </c>
      <c r="CJ35" s="88">
        <v>4</v>
      </c>
      <c r="CK35" s="88">
        <v>4</v>
      </c>
      <c r="CL35" s="88">
        <v>3</v>
      </c>
      <c r="CM35" s="88">
        <v>3</v>
      </c>
      <c r="CN35" s="88">
        <v>2</v>
      </c>
      <c r="CO35" s="88">
        <v>2</v>
      </c>
      <c r="CP35" s="88">
        <v>1</v>
      </c>
      <c r="CQ35" s="88">
        <v>2</v>
      </c>
      <c r="CR35" s="88">
        <v>1</v>
      </c>
      <c r="CS35" s="88">
        <v>2</v>
      </c>
      <c r="CT35" s="88">
        <v>2</v>
      </c>
      <c r="CU35" s="88">
        <v>0</v>
      </c>
      <c r="CV35" s="88">
        <v>2</v>
      </c>
      <c r="CW35" s="88">
        <v>0</v>
      </c>
      <c r="CX35" s="88">
        <v>0</v>
      </c>
      <c r="CY35" s="88">
        <v>0</v>
      </c>
      <c r="CZ35" s="88">
        <v>1</v>
      </c>
      <c r="DA35" s="88">
        <v>1</v>
      </c>
      <c r="DB35" s="88">
        <v>0</v>
      </c>
      <c r="DC35" s="88">
        <v>11</v>
      </c>
      <c r="DD35" s="88">
        <v>12</v>
      </c>
      <c r="DE35" s="88">
        <v>12</v>
      </c>
      <c r="DF35" s="88">
        <v>12</v>
      </c>
      <c r="DG35" s="88">
        <v>11</v>
      </c>
      <c r="DH35" s="88">
        <v>13</v>
      </c>
      <c r="DI35" s="88">
        <v>12</v>
      </c>
      <c r="DJ35" s="88">
        <v>12</v>
      </c>
      <c r="DK35" s="88">
        <v>13</v>
      </c>
      <c r="DL35" s="88">
        <v>12</v>
      </c>
      <c r="DM35" s="88">
        <v>13</v>
      </c>
      <c r="DN35" s="88">
        <v>14</v>
      </c>
      <c r="DO35" s="88">
        <v>12</v>
      </c>
      <c r="DP35" s="88">
        <v>13</v>
      </c>
      <c r="DQ35" s="88">
        <v>14</v>
      </c>
      <c r="DR35" s="88">
        <v>13</v>
      </c>
      <c r="DS35" s="88">
        <v>14</v>
      </c>
      <c r="DT35" s="88">
        <v>14</v>
      </c>
      <c r="DU35" s="88">
        <v>13</v>
      </c>
      <c r="DV35" s="88">
        <v>14</v>
      </c>
      <c r="DW35" s="88">
        <v>14</v>
      </c>
      <c r="DX35" s="88">
        <v>15</v>
      </c>
      <c r="DY35" s="88">
        <v>14</v>
      </c>
      <c r="DZ35" s="88">
        <v>15</v>
      </c>
      <c r="EA35" s="88">
        <v>14</v>
      </c>
      <c r="EB35" s="88">
        <v>12</v>
      </c>
      <c r="EC35" s="88">
        <v>15</v>
      </c>
      <c r="ED35" s="88">
        <v>13</v>
      </c>
      <c r="EE35" s="88">
        <v>14</v>
      </c>
      <c r="EF35" s="88">
        <v>13</v>
      </c>
      <c r="EG35" s="88">
        <v>11</v>
      </c>
      <c r="EH35" s="88">
        <v>11</v>
      </c>
      <c r="EI35" s="88">
        <v>11</v>
      </c>
      <c r="EJ35" s="88">
        <v>10</v>
      </c>
      <c r="EK35" s="88">
        <v>11</v>
      </c>
      <c r="EL35" s="88">
        <v>9</v>
      </c>
      <c r="EM35" s="88">
        <v>7</v>
      </c>
      <c r="EN35" s="88">
        <v>9</v>
      </c>
      <c r="EO35" s="88">
        <v>8</v>
      </c>
      <c r="EP35" s="88">
        <v>9</v>
      </c>
      <c r="EQ35" s="88">
        <v>8</v>
      </c>
      <c r="ER35" s="88">
        <v>8</v>
      </c>
      <c r="ES35" s="88">
        <v>7</v>
      </c>
      <c r="ET35" s="88">
        <v>9</v>
      </c>
      <c r="EU35" s="88">
        <v>7</v>
      </c>
      <c r="EV35" s="88">
        <v>9</v>
      </c>
      <c r="EW35" s="88">
        <v>8</v>
      </c>
      <c r="EX35" s="88">
        <v>10</v>
      </c>
      <c r="EY35" s="88">
        <v>10</v>
      </c>
      <c r="EZ35" s="88">
        <v>10</v>
      </c>
      <c r="FA35" s="88">
        <v>10</v>
      </c>
      <c r="FB35" s="88">
        <v>11</v>
      </c>
      <c r="FC35" s="88">
        <v>14</v>
      </c>
      <c r="FD35" s="88">
        <v>12</v>
      </c>
      <c r="FE35" s="88">
        <v>14</v>
      </c>
      <c r="FF35" s="88">
        <v>14</v>
      </c>
      <c r="FG35" s="88">
        <v>13</v>
      </c>
      <c r="FH35" s="88">
        <v>15</v>
      </c>
      <c r="FI35" s="88">
        <v>13</v>
      </c>
      <c r="FJ35" s="88">
        <v>15</v>
      </c>
      <c r="FK35" s="88">
        <v>14</v>
      </c>
      <c r="FL35" s="88">
        <v>14</v>
      </c>
      <c r="FM35" s="88">
        <v>13</v>
      </c>
      <c r="FN35" s="88">
        <v>14</v>
      </c>
      <c r="FO35" s="88">
        <v>13</v>
      </c>
      <c r="FP35" s="88">
        <v>12</v>
      </c>
      <c r="FQ35" s="88">
        <v>12</v>
      </c>
      <c r="FR35" s="88">
        <v>13</v>
      </c>
      <c r="FS35" s="88">
        <v>12</v>
      </c>
      <c r="FT35" s="88">
        <v>12</v>
      </c>
      <c r="FU35" s="88">
        <v>12</v>
      </c>
      <c r="FV35" s="88">
        <v>11</v>
      </c>
      <c r="FW35" s="88">
        <v>10</v>
      </c>
      <c r="FX35" s="88">
        <v>11</v>
      </c>
      <c r="FY35" s="88">
        <v>9</v>
      </c>
      <c r="FZ35" s="88">
        <v>9</v>
      </c>
      <c r="GA35" s="88">
        <v>8</v>
      </c>
      <c r="GB35" s="88">
        <v>7</v>
      </c>
      <c r="GC35" s="88">
        <v>7</v>
      </c>
      <c r="GD35" s="88">
        <v>6</v>
      </c>
      <c r="GE35" s="88">
        <v>6</v>
      </c>
      <c r="GF35" s="88">
        <v>5</v>
      </c>
      <c r="GG35" s="88">
        <v>6</v>
      </c>
      <c r="GH35" s="88">
        <v>4</v>
      </c>
      <c r="GI35" s="88">
        <v>4</v>
      </c>
      <c r="GJ35" s="88">
        <v>4</v>
      </c>
      <c r="GK35" s="88">
        <v>4</v>
      </c>
      <c r="GL35" s="88">
        <v>3</v>
      </c>
      <c r="GM35" s="88">
        <v>5</v>
      </c>
      <c r="GN35" s="88">
        <v>4</v>
      </c>
      <c r="GO35" s="88">
        <v>2</v>
      </c>
      <c r="GP35" s="88">
        <v>3</v>
      </c>
      <c r="GQ35" s="88">
        <v>3</v>
      </c>
      <c r="GR35" s="88">
        <v>2</v>
      </c>
      <c r="GS35" s="88">
        <v>2</v>
      </c>
      <c r="GT35" s="88">
        <v>4</v>
      </c>
      <c r="GU35" s="88">
        <v>2</v>
      </c>
      <c r="GV35" s="88">
        <v>2</v>
      </c>
      <c r="GW35" s="88">
        <v>0</v>
      </c>
      <c r="GX35" s="88">
        <v>2</v>
      </c>
      <c r="GY35" s="88">
        <v>0</v>
      </c>
    </row>
    <row r="36" spans="1:207" s="17" customFormat="1" ht="12.75" hidden="1" x14ac:dyDescent="0.2">
      <c r="A36" s="23" t="s">
        <v>209</v>
      </c>
      <c r="B36" s="24">
        <v>2011</v>
      </c>
      <c r="C36" s="24">
        <f>SUM(Tabla1[[#This Row],[Hombres_0]:[Hombres_100 y más]])</f>
        <v>517</v>
      </c>
      <c r="D36" s="24">
        <f>SUM(Tabla1[[#This Row],[Mujeres_0]:[Mujeres_100 y más]])</f>
        <v>534</v>
      </c>
      <c r="E36" s="24">
        <f>Tabla1[[#This Row],[TOTAL HOMBRES]]+Tabla1[[#This Row],[TOTAL MUJERES]]</f>
        <v>1051</v>
      </c>
      <c r="F36" s="24">
        <v>9</v>
      </c>
      <c r="G36" s="24">
        <v>9</v>
      </c>
      <c r="H36" s="24">
        <v>9</v>
      </c>
      <c r="I36" s="24">
        <v>9</v>
      </c>
      <c r="J36" s="24">
        <v>9</v>
      </c>
      <c r="K36" s="24">
        <v>9</v>
      </c>
      <c r="L36" s="24">
        <v>9</v>
      </c>
      <c r="M36" s="24">
        <v>9</v>
      </c>
      <c r="N36" s="24">
        <v>8</v>
      </c>
      <c r="O36" s="24">
        <v>8</v>
      </c>
      <c r="P36" s="24">
        <v>7</v>
      </c>
      <c r="Q36" s="24">
        <v>7</v>
      </c>
      <c r="R36" s="24">
        <v>7</v>
      </c>
      <c r="S36" s="24">
        <v>8</v>
      </c>
      <c r="T36" s="24">
        <v>7</v>
      </c>
      <c r="U36" s="24">
        <v>8</v>
      </c>
      <c r="V36" s="24">
        <v>8</v>
      </c>
      <c r="W36" s="24">
        <v>8</v>
      </c>
      <c r="X36" s="24">
        <v>9</v>
      </c>
      <c r="Y36" s="24">
        <v>9</v>
      </c>
      <c r="Z36" s="24">
        <v>9</v>
      </c>
      <c r="AA36" s="24">
        <v>8</v>
      </c>
      <c r="AB36" s="24">
        <v>8</v>
      </c>
      <c r="AC36" s="24">
        <v>8</v>
      </c>
      <c r="AD36" s="24">
        <v>8</v>
      </c>
      <c r="AE36" s="24">
        <v>8</v>
      </c>
      <c r="AF36" s="24">
        <v>9</v>
      </c>
      <c r="AG36" s="24">
        <v>9</v>
      </c>
      <c r="AH36" s="24">
        <v>8</v>
      </c>
      <c r="AI36" s="24">
        <v>8</v>
      </c>
      <c r="AJ36" s="24">
        <v>8</v>
      </c>
      <c r="AK36" s="24">
        <v>9</v>
      </c>
      <c r="AL36" s="24">
        <v>9</v>
      </c>
      <c r="AM36" s="24">
        <v>9</v>
      </c>
      <c r="AN36" s="24">
        <v>8</v>
      </c>
      <c r="AO36" s="24">
        <v>8</v>
      </c>
      <c r="AP36" s="24">
        <v>8</v>
      </c>
      <c r="AQ36" s="24">
        <v>7</v>
      </c>
      <c r="AR36" s="24">
        <v>6</v>
      </c>
      <c r="AS36" s="24">
        <v>6</v>
      </c>
      <c r="AT36" s="24">
        <v>6</v>
      </c>
      <c r="AU36" s="24">
        <v>6</v>
      </c>
      <c r="AV36" s="24">
        <v>6</v>
      </c>
      <c r="AW36" s="24">
        <v>5</v>
      </c>
      <c r="AX36" s="24">
        <v>5</v>
      </c>
      <c r="AY36" s="24">
        <v>5</v>
      </c>
      <c r="AZ36" s="24">
        <v>5</v>
      </c>
      <c r="BA36" s="24">
        <v>4</v>
      </c>
      <c r="BB36" s="24">
        <v>4</v>
      </c>
      <c r="BC36" s="24">
        <v>4</v>
      </c>
      <c r="BD36" s="24">
        <v>4</v>
      </c>
      <c r="BE36" s="24">
        <v>4</v>
      </c>
      <c r="BF36" s="24">
        <v>4</v>
      </c>
      <c r="BG36" s="24">
        <v>4</v>
      </c>
      <c r="BH36" s="24">
        <v>4</v>
      </c>
      <c r="BI36" s="24">
        <v>4</v>
      </c>
      <c r="BJ36" s="24">
        <v>4</v>
      </c>
      <c r="BK36" s="24">
        <v>4</v>
      </c>
      <c r="BL36" s="24">
        <v>5</v>
      </c>
      <c r="BM36" s="24">
        <v>5</v>
      </c>
      <c r="BN36" s="24">
        <v>5</v>
      </c>
      <c r="BO36" s="24">
        <v>5</v>
      </c>
      <c r="BP36" s="24">
        <v>4</v>
      </c>
      <c r="BQ36" s="24">
        <v>5</v>
      </c>
      <c r="BR36" s="24">
        <v>5</v>
      </c>
      <c r="BS36" s="24">
        <v>5</v>
      </c>
      <c r="BT36" s="24">
        <v>5</v>
      </c>
      <c r="BU36" s="24">
        <v>5</v>
      </c>
      <c r="BV36" s="24">
        <v>5</v>
      </c>
      <c r="BW36" s="24">
        <v>5</v>
      </c>
      <c r="BX36" s="24">
        <v>4</v>
      </c>
      <c r="BY36" s="24">
        <v>3</v>
      </c>
      <c r="BZ36" s="24">
        <v>3</v>
      </c>
      <c r="CA36" s="24">
        <v>3</v>
      </c>
      <c r="CB36" s="24">
        <v>3</v>
      </c>
      <c r="CC36" s="24">
        <v>3</v>
      </c>
      <c r="CD36" s="24">
        <v>3</v>
      </c>
      <c r="CE36" s="24">
        <v>3</v>
      </c>
      <c r="CF36" s="24">
        <v>3</v>
      </c>
      <c r="CG36" s="24">
        <v>2</v>
      </c>
      <c r="CH36" s="24">
        <v>2</v>
      </c>
      <c r="CI36" s="24">
        <v>2</v>
      </c>
      <c r="CJ36" s="24">
        <v>2</v>
      </c>
      <c r="CK36" s="24">
        <v>2</v>
      </c>
      <c r="CL36" s="24">
        <v>2</v>
      </c>
      <c r="CM36" s="24">
        <v>2</v>
      </c>
      <c r="CN36" s="24">
        <v>2</v>
      </c>
      <c r="CO36" s="24">
        <v>1</v>
      </c>
      <c r="CP36" s="24">
        <v>1</v>
      </c>
      <c r="CQ36" s="24">
        <v>1</v>
      </c>
      <c r="CR36" s="24">
        <v>1</v>
      </c>
      <c r="CS36" s="24">
        <v>1</v>
      </c>
      <c r="CT36" s="24">
        <v>0</v>
      </c>
      <c r="CU36" s="24">
        <v>0</v>
      </c>
      <c r="CV36" s="24">
        <v>0</v>
      </c>
      <c r="CW36" s="24">
        <v>0</v>
      </c>
      <c r="CX36" s="24">
        <v>0</v>
      </c>
      <c r="CY36" s="24">
        <v>0</v>
      </c>
      <c r="CZ36" s="24">
        <v>0</v>
      </c>
      <c r="DA36" s="24">
        <v>0</v>
      </c>
      <c r="DB36" s="24">
        <v>0</v>
      </c>
      <c r="DC36" s="24">
        <v>8</v>
      </c>
      <c r="DD36" s="24">
        <v>8</v>
      </c>
      <c r="DE36" s="24">
        <v>8</v>
      </c>
      <c r="DF36" s="24">
        <v>8</v>
      </c>
      <c r="DG36" s="24">
        <v>9</v>
      </c>
      <c r="DH36" s="24">
        <v>8</v>
      </c>
      <c r="DI36" s="24">
        <v>8</v>
      </c>
      <c r="DJ36" s="24">
        <v>8</v>
      </c>
      <c r="DK36" s="24">
        <v>8</v>
      </c>
      <c r="DL36" s="24">
        <v>7</v>
      </c>
      <c r="DM36" s="24">
        <v>6</v>
      </c>
      <c r="DN36" s="24">
        <v>6</v>
      </c>
      <c r="DO36" s="24">
        <v>6</v>
      </c>
      <c r="DP36" s="24">
        <v>7</v>
      </c>
      <c r="DQ36" s="24">
        <v>7</v>
      </c>
      <c r="DR36" s="24">
        <v>8</v>
      </c>
      <c r="DS36" s="24">
        <v>9</v>
      </c>
      <c r="DT36" s="24">
        <v>9</v>
      </c>
      <c r="DU36" s="24">
        <v>9</v>
      </c>
      <c r="DV36" s="24">
        <v>9</v>
      </c>
      <c r="DW36" s="24">
        <v>9</v>
      </c>
      <c r="DX36" s="24">
        <v>9</v>
      </c>
      <c r="DY36" s="24">
        <v>9</v>
      </c>
      <c r="DZ36" s="24">
        <v>9</v>
      </c>
      <c r="EA36" s="24">
        <v>8</v>
      </c>
      <c r="EB36" s="24">
        <v>8</v>
      </c>
      <c r="EC36" s="24">
        <v>8</v>
      </c>
      <c r="ED36" s="24">
        <v>8</v>
      </c>
      <c r="EE36" s="24">
        <v>8</v>
      </c>
      <c r="EF36" s="24">
        <v>8</v>
      </c>
      <c r="EG36" s="24">
        <v>7</v>
      </c>
      <c r="EH36" s="24">
        <v>7</v>
      </c>
      <c r="EI36" s="24">
        <v>7</v>
      </c>
      <c r="EJ36" s="24">
        <v>7</v>
      </c>
      <c r="EK36" s="24">
        <v>7</v>
      </c>
      <c r="EL36" s="24">
        <v>6</v>
      </c>
      <c r="EM36" s="24">
        <v>6</v>
      </c>
      <c r="EN36" s="24">
        <v>6</v>
      </c>
      <c r="EO36" s="24">
        <v>6</v>
      </c>
      <c r="EP36" s="24">
        <v>6</v>
      </c>
      <c r="EQ36" s="24">
        <v>6</v>
      </c>
      <c r="ER36" s="24">
        <v>7</v>
      </c>
      <c r="ES36" s="24">
        <v>7</v>
      </c>
      <c r="ET36" s="24">
        <v>6</v>
      </c>
      <c r="EU36" s="24">
        <v>6</v>
      </c>
      <c r="EV36" s="24">
        <v>6</v>
      </c>
      <c r="EW36" s="24">
        <v>6</v>
      </c>
      <c r="EX36" s="24">
        <v>6</v>
      </c>
      <c r="EY36" s="24">
        <v>6</v>
      </c>
      <c r="EZ36" s="24">
        <v>6</v>
      </c>
      <c r="FA36" s="24">
        <v>6</v>
      </c>
      <c r="FB36" s="24">
        <v>5</v>
      </c>
      <c r="FC36" s="24">
        <v>5</v>
      </c>
      <c r="FD36" s="24">
        <v>5</v>
      </c>
      <c r="FE36" s="24">
        <v>5</v>
      </c>
      <c r="FF36" s="24">
        <v>5</v>
      </c>
      <c r="FG36" s="24">
        <v>5</v>
      </c>
      <c r="FH36" s="24">
        <v>5</v>
      </c>
      <c r="FI36" s="24">
        <v>5</v>
      </c>
      <c r="FJ36" s="24">
        <v>5</v>
      </c>
      <c r="FK36" s="24">
        <v>5</v>
      </c>
      <c r="FL36" s="24">
        <v>5</v>
      </c>
      <c r="FM36" s="24">
        <v>5</v>
      </c>
      <c r="FN36" s="24">
        <v>5</v>
      </c>
      <c r="FO36" s="24">
        <v>5</v>
      </c>
      <c r="FP36" s="24">
        <v>5</v>
      </c>
      <c r="FQ36" s="24">
        <v>5</v>
      </c>
      <c r="FR36" s="24">
        <v>5</v>
      </c>
      <c r="FS36" s="24">
        <v>5</v>
      </c>
      <c r="FT36" s="24">
        <v>5</v>
      </c>
      <c r="FU36" s="24">
        <v>5</v>
      </c>
      <c r="FV36" s="24">
        <v>5</v>
      </c>
      <c r="FW36" s="24">
        <v>5</v>
      </c>
      <c r="FX36" s="24">
        <v>5</v>
      </c>
      <c r="FY36" s="24">
        <v>5</v>
      </c>
      <c r="FZ36" s="24">
        <v>5</v>
      </c>
      <c r="GA36" s="24">
        <v>4</v>
      </c>
      <c r="GB36" s="24">
        <v>4</v>
      </c>
      <c r="GC36" s="24">
        <v>3</v>
      </c>
      <c r="GD36" s="24">
        <v>3</v>
      </c>
      <c r="GE36" s="24">
        <v>2</v>
      </c>
      <c r="GF36" s="24">
        <v>2</v>
      </c>
      <c r="GG36" s="24">
        <v>2</v>
      </c>
      <c r="GH36" s="24">
        <v>2</v>
      </c>
      <c r="GI36" s="24">
        <v>2</v>
      </c>
      <c r="GJ36" s="24">
        <v>2</v>
      </c>
      <c r="GK36" s="24">
        <v>2</v>
      </c>
      <c r="GL36" s="24">
        <v>2</v>
      </c>
      <c r="GM36" s="24">
        <v>2</v>
      </c>
      <c r="GN36" s="24">
        <v>1</v>
      </c>
      <c r="GO36" s="24">
        <v>1</v>
      </c>
      <c r="GP36" s="24">
        <v>1</v>
      </c>
      <c r="GQ36" s="24">
        <v>1</v>
      </c>
      <c r="GR36" s="24">
        <v>0</v>
      </c>
      <c r="GS36" s="24">
        <v>0</v>
      </c>
      <c r="GT36" s="24">
        <v>0</v>
      </c>
      <c r="GU36" s="24">
        <v>0</v>
      </c>
      <c r="GV36" s="24">
        <v>0</v>
      </c>
      <c r="GW36" s="24">
        <v>0</v>
      </c>
      <c r="GX36" s="24">
        <v>0</v>
      </c>
      <c r="GY36" s="25">
        <v>0</v>
      </c>
    </row>
    <row r="37" spans="1:207" s="17" customFormat="1" ht="12.75" hidden="1" x14ac:dyDescent="0.2">
      <c r="A37" s="23" t="s">
        <v>209</v>
      </c>
      <c r="B37" s="24">
        <v>2012</v>
      </c>
      <c r="C37" s="24">
        <f>SUM(Tabla1[[#This Row],[Hombres_0]:[Hombres_100 y más]])</f>
        <v>528</v>
      </c>
      <c r="D37" s="24">
        <f>SUM(Tabla1[[#This Row],[Mujeres_0]:[Mujeres_100 y más]])</f>
        <v>545</v>
      </c>
      <c r="E37" s="24">
        <f>Tabla1[[#This Row],[TOTAL HOMBRES]]+Tabla1[[#This Row],[TOTAL MUJERES]]</f>
        <v>1073</v>
      </c>
      <c r="F37" s="24">
        <v>11</v>
      </c>
      <c r="G37" s="24">
        <v>11</v>
      </c>
      <c r="H37" s="24">
        <v>11</v>
      </c>
      <c r="I37" s="24">
        <v>10</v>
      </c>
      <c r="J37" s="24">
        <v>10</v>
      </c>
      <c r="K37" s="24">
        <v>10</v>
      </c>
      <c r="L37" s="24">
        <v>10</v>
      </c>
      <c r="M37" s="24">
        <v>9</v>
      </c>
      <c r="N37" s="24">
        <v>9</v>
      </c>
      <c r="O37" s="24">
        <v>8</v>
      </c>
      <c r="P37" s="24">
        <v>8</v>
      </c>
      <c r="Q37" s="24">
        <v>8</v>
      </c>
      <c r="R37" s="24">
        <v>8</v>
      </c>
      <c r="S37" s="24">
        <v>8</v>
      </c>
      <c r="T37" s="24">
        <v>8</v>
      </c>
      <c r="U37" s="24">
        <v>8</v>
      </c>
      <c r="V37" s="24">
        <v>9</v>
      </c>
      <c r="W37" s="24">
        <v>9</v>
      </c>
      <c r="X37" s="24">
        <v>8</v>
      </c>
      <c r="Y37" s="24">
        <v>9</v>
      </c>
      <c r="Z37" s="24">
        <v>9</v>
      </c>
      <c r="AA37" s="24">
        <v>8</v>
      </c>
      <c r="AB37" s="24">
        <v>8</v>
      </c>
      <c r="AC37" s="24">
        <v>8</v>
      </c>
      <c r="AD37" s="24">
        <v>8</v>
      </c>
      <c r="AE37" s="24">
        <v>8</v>
      </c>
      <c r="AF37" s="24">
        <v>8</v>
      </c>
      <c r="AG37" s="24">
        <v>9</v>
      </c>
      <c r="AH37" s="24">
        <v>9</v>
      </c>
      <c r="AI37" s="24">
        <v>9</v>
      </c>
      <c r="AJ37" s="24">
        <v>9</v>
      </c>
      <c r="AK37" s="24">
        <v>9</v>
      </c>
      <c r="AL37" s="24">
        <v>9</v>
      </c>
      <c r="AM37" s="24">
        <v>8</v>
      </c>
      <c r="AN37" s="24">
        <v>9</v>
      </c>
      <c r="AO37" s="24">
        <v>9</v>
      </c>
      <c r="AP37" s="24">
        <v>7</v>
      </c>
      <c r="AQ37" s="24">
        <v>7</v>
      </c>
      <c r="AR37" s="24">
        <v>7</v>
      </c>
      <c r="AS37" s="24">
        <v>7</v>
      </c>
      <c r="AT37" s="24">
        <v>7</v>
      </c>
      <c r="AU37" s="24">
        <v>6</v>
      </c>
      <c r="AV37" s="24">
        <v>6</v>
      </c>
      <c r="AW37" s="24">
        <v>5</v>
      </c>
      <c r="AX37" s="24">
        <v>5</v>
      </c>
      <c r="AY37" s="24">
        <v>5</v>
      </c>
      <c r="AZ37" s="24">
        <v>5</v>
      </c>
      <c r="BA37" s="24">
        <v>5</v>
      </c>
      <c r="BB37" s="24">
        <v>5</v>
      </c>
      <c r="BC37" s="24">
        <v>5</v>
      </c>
      <c r="BD37" s="24">
        <v>4</v>
      </c>
      <c r="BE37" s="24">
        <v>4</v>
      </c>
      <c r="BF37" s="24">
        <v>4</v>
      </c>
      <c r="BG37" s="24">
        <v>4</v>
      </c>
      <c r="BH37" s="24">
        <v>4</v>
      </c>
      <c r="BI37" s="24">
        <v>4</v>
      </c>
      <c r="BJ37" s="24">
        <v>4</v>
      </c>
      <c r="BK37" s="24">
        <v>4</v>
      </c>
      <c r="BL37" s="24">
        <v>4</v>
      </c>
      <c r="BM37" s="24">
        <v>4</v>
      </c>
      <c r="BN37" s="24">
        <v>4</v>
      </c>
      <c r="BO37" s="24">
        <v>4</v>
      </c>
      <c r="BP37" s="24">
        <v>4</v>
      </c>
      <c r="BQ37" s="24">
        <v>4</v>
      </c>
      <c r="BR37" s="24">
        <v>4</v>
      </c>
      <c r="BS37" s="24">
        <v>4</v>
      </c>
      <c r="BT37" s="24">
        <v>4</v>
      </c>
      <c r="BU37" s="24">
        <v>4</v>
      </c>
      <c r="BV37" s="24">
        <v>4</v>
      </c>
      <c r="BW37" s="24">
        <v>4</v>
      </c>
      <c r="BX37" s="24">
        <v>4</v>
      </c>
      <c r="BY37" s="24">
        <v>4</v>
      </c>
      <c r="BZ37" s="24">
        <v>3</v>
      </c>
      <c r="CA37" s="24">
        <v>3</v>
      </c>
      <c r="CB37" s="24">
        <v>3</v>
      </c>
      <c r="CC37" s="24">
        <v>3</v>
      </c>
      <c r="CD37" s="24">
        <v>3</v>
      </c>
      <c r="CE37" s="24">
        <v>3</v>
      </c>
      <c r="CF37" s="24">
        <v>3</v>
      </c>
      <c r="CG37" s="24">
        <v>3</v>
      </c>
      <c r="CH37" s="24">
        <v>3</v>
      </c>
      <c r="CI37" s="24">
        <v>2</v>
      </c>
      <c r="CJ37" s="24">
        <v>2</v>
      </c>
      <c r="CK37" s="24">
        <v>2</v>
      </c>
      <c r="CL37" s="24">
        <v>1</v>
      </c>
      <c r="CM37" s="24">
        <v>1</v>
      </c>
      <c r="CN37" s="24">
        <v>1</v>
      </c>
      <c r="CO37" s="24">
        <v>1</v>
      </c>
      <c r="CP37" s="24">
        <v>1</v>
      </c>
      <c r="CQ37" s="24">
        <v>1</v>
      </c>
      <c r="CR37" s="24">
        <v>0</v>
      </c>
      <c r="CS37" s="24">
        <v>0</v>
      </c>
      <c r="CT37" s="24">
        <v>0</v>
      </c>
      <c r="CU37" s="24">
        <v>0</v>
      </c>
      <c r="CV37" s="24">
        <v>0</v>
      </c>
      <c r="CW37" s="24">
        <v>0</v>
      </c>
      <c r="CX37" s="24">
        <v>0</v>
      </c>
      <c r="CY37" s="24">
        <v>0</v>
      </c>
      <c r="CZ37" s="24">
        <v>0</v>
      </c>
      <c r="DA37" s="24">
        <v>0</v>
      </c>
      <c r="DB37" s="24">
        <v>0</v>
      </c>
      <c r="DC37" s="24">
        <v>11</v>
      </c>
      <c r="DD37" s="24">
        <v>11</v>
      </c>
      <c r="DE37" s="24">
        <v>11</v>
      </c>
      <c r="DF37" s="24">
        <v>10</v>
      </c>
      <c r="DG37" s="24">
        <v>10</v>
      </c>
      <c r="DH37" s="24">
        <v>9</v>
      </c>
      <c r="DI37" s="24">
        <v>9</v>
      </c>
      <c r="DJ37" s="24">
        <v>8</v>
      </c>
      <c r="DK37" s="24">
        <v>7</v>
      </c>
      <c r="DL37" s="24">
        <v>6</v>
      </c>
      <c r="DM37" s="24">
        <v>6</v>
      </c>
      <c r="DN37" s="24">
        <v>5</v>
      </c>
      <c r="DO37" s="24">
        <v>5</v>
      </c>
      <c r="DP37" s="24">
        <v>5</v>
      </c>
      <c r="DQ37" s="24">
        <v>7</v>
      </c>
      <c r="DR37" s="24">
        <v>7</v>
      </c>
      <c r="DS37" s="24">
        <v>8</v>
      </c>
      <c r="DT37" s="24">
        <v>7</v>
      </c>
      <c r="DU37" s="24">
        <v>8</v>
      </c>
      <c r="DV37" s="24">
        <v>8</v>
      </c>
      <c r="DW37" s="24">
        <v>8</v>
      </c>
      <c r="DX37" s="24">
        <v>9</v>
      </c>
      <c r="DY37" s="24">
        <v>9</v>
      </c>
      <c r="DZ37" s="24">
        <v>9</v>
      </c>
      <c r="EA37" s="24">
        <v>9</v>
      </c>
      <c r="EB37" s="24">
        <v>9</v>
      </c>
      <c r="EC37" s="24">
        <v>8</v>
      </c>
      <c r="ED37" s="24">
        <v>8</v>
      </c>
      <c r="EE37" s="24">
        <v>8</v>
      </c>
      <c r="EF37" s="24">
        <v>8</v>
      </c>
      <c r="EG37" s="24">
        <v>8</v>
      </c>
      <c r="EH37" s="24">
        <v>8</v>
      </c>
      <c r="EI37" s="24">
        <v>7</v>
      </c>
      <c r="EJ37" s="24">
        <v>7</v>
      </c>
      <c r="EK37" s="24">
        <v>7</v>
      </c>
      <c r="EL37" s="24">
        <v>6</v>
      </c>
      <c r="EM37" s="24">
        <v>6</v>
      </c>
      <c r="EN37" s="24">
        <v>6</v>
      </c>
      <c r="EO37" s="24">
        <v>6</v>
      </c>
      <c r="EP37" s="24">
        <v>6</v>
      </c>
      <c r="EQ37" s="24">
        <v>6</v>
      </c>
      <c r="ER37" s="24">
        <v>6</v>
      </c>
      <c r="ES37" s="24">
        <v>6</v>
      </c>
      <c r="ET37" s="24">
        <v>6</v>
      </c>
      <c r="EU37" s="24">
        <v>6</v>
      </c>
      <c r="EV37" s="24">
        <v>6</v>
      </c>
      <c r="EW37" s="24">
        <v>6</v>
      </c>
      <c r="EX37" s="24">
        <v>6</v>
      </c>
      <c r="EY37" s="24">
        <v>6</v>
      </c>
      <c r="EZ37" s="24">
        <v>6</v>
      </c>
      <c r="FA37" s="24">
        <v>6</v>
      </c>
      <c r="FB37" s="24">
        <v>6</v>
      </c>
      <c r="FC37" s="24">
        <v>6</v>
      </c>
      <c r="FD37" s="24">
        <v>6</v>
      </c>
      <c r="FE37" s="24">
        <v>6</v>
      </c>
      <c r="FF37" s="24">
        <v>6</v>
      </c>
      <c r="FG37" s="24">
        <v>6</v>
      </c>
      <c r="FH37" s="24">
        <v>6</v>
      </c>
      <c r="FI37" s="24">
        <v>5</v>
      </c>
      <c r="FJ37" s="24">
        <v>5</v>
      </c>
      <c r="FK37" s="24">
        <v>5</v>
      </c>
      <c r="FL37" s="24">
        <v>5</v>
      </c>
      <c r="FM37" s="24">
        <v>5</v>
      </c>
      <c r="FN37" s="24">
        <v>5</v>
      </c>
      <c r="FO37" s="24">
        <v>5</v>
      </c>
      <c r="FP37" s="24">
        <v>5</v>
      </c>
      <c r="FQ37" s="24">
        <v>5</v>
      </c>
      <c r="FR37" s="24">
        <v>5</v>
      </c>
      <c r="FS37" s="24">
        <v>5</v>
      </c>
      <c r="FT37" s="24">
        <v>5</v>
      </c>
      <c r="FU37" s="24">
        <v>5</v>
      </c>
      <c r="FV37" s="24">
        <v>5</v>
      </c>
      <c r="FW37" s="24">
        <v>5</v>
      </c>
      <c r="FX37" s="24">
        <v>5</v>
      </c>
      <c r="FY37" s="24">
        <v>5</v>
      </c>
      <c r="FZ37" s="24">
        <v>4</v>
      </c>
      <c r="GA37" s="24">
        <v>3</v>
      </c>
      <c r="GB37" s="24">
        <v>3</v>
      </c>
      <c r="GC37" s="24">
        <v>3</v>
      </c>
      <c r="GD37" s="24">
        <v>3</v>
      </c>
      <c r="GE37" s="24">
        <v>3</v>
      </c>
      <c r="GF37" s="24">
        <v>3</v>
      </c>
      <c r="GG37" s="24">
        <v>3</v>
      </c>
      <c r="GH37" s="24">
        <v>2</v>
      </c>
      <c r="GI37" s="24">
        <v>2</v>
      </c>
      <c r="GJ37" s="24">
        <v>2</v>
      </c>
      <c r="GK37" s="24">
        <v>2</v>
      </c>
      <c r="GL37" s="24">
        <v>2</v>
      </c>
      <c r="GM37" s="24">
        <v>2</v>
      </c>
      <c r="GN37" s="24">
        <v>1</v>
      </c>
      <c r="GO37" s="24">
        <v>1</v>
      </c>
      <c r="GP37" s="24">
        <v>1</v>
      </c>
      <c r="GQ37" s="24">
        <v>1</v>
      </c>
      <c r="GR37" s="24">
        <v>1</v>
      </c>
      <c r="GS37" s="24">
        <v>0</v>
      </c>
      <c r="GT37" s="24">
        <v>0</v>
      </c>
      <c r="GU37" s="24">
        <v>0</v>
      </c>
      <c r="GV37" s="24">
        <v>0</v>
      </c>
      <c r="GW37" s="24">
        <v>0</v>
      </c>
      <c r="GX37" s="24">
        <v>0</v>
      </c>
      <c r="GY37" s="25">
        <v>0</v>
      </c>
    </row>
    <row r="38" spans="1:207" s="17" customFormat="1" ht="12.75" hidden="1" x14ac:dyDescent="0.2">
      <c r="A38" s="23" t="s">
        <v>209</v>
      </c>
      <c r="B38" s="24">
        <v>2013</v>
      </c>
      <c r="C38" s="24">
        <f>SUM(Tabla1[[#This Row],[Hombres_0]:[Hombres_100 y más]])</f>
        <v>541</v>
      </c>
      <c r="D38" s="24">
        <f>SUM(Tabla1[[#This Row],[Mujeres_0]:[Mujeres_100 y más]])</f>
        <v>541</v>
      </c>
      <c r="E38" s="24">
        <f>Tabla1[[#This Row],[TOTAL HOMBRES]]+Tabla1[[#This Row],[TOTAL MUJERES]]</f>
        <v>1082</v>
      </c>
      <c r="F38" s="24">
        <v>12</v>
      </c>
      <c r="G38" s="24">
        <v>13</v>
      </c>
      <c r="H38" s="24">
        <v>12</v>
      </c>
      <c r="I38" s="24">
        <v>12</v>
      </c>
      <c r="J38" s="24">
        <v>11</v>
      </c>
      <c r="K38" s="24">
        <v>10</v>
      </c>
      <c r="L38" s="24">
        <v>11</v>
      </c>
      <c r="M38" s="24">
        <v>10</v>
      </c>
      <c r="N38" s="24">
        <v>9</v>
      </c>
      <c r="O38" s="24">
        <v>8</v>
      </c>
      <c r="P38" s="24">
        <v>8</v>
      </c>
      <c r="Q38" s="24">
        <v>8</v>
      </c>
      <c r="R38" s="24">
        <v>8</v>
      </c>
      <c r="S38" s="24">
        <v>8</v>
      </c>
      <c r="T38" s="24">
        <v>8</v>
      </c>
      <c r="U38" s="24">
        <v>9</v>
      </c>
      <c r="V38" s="24">
        <v>8</v>
      </c>
      <c r="W38" s="24">
        <v>9</v>
      </c>
      <c r="X38" s="24">
        <v>8</v>
      </c>
      <c r="Y38" s="24">
        <v>9</v>
      </c>
      <c r="Z38" s="24">
        <v>9</v>
      </c>
      <c r="AA38" s="24">
        <v>8</v>
      </c>
      <c r="AB38" s="24">
        <v>8</v>
      </c>
      <c r="AC38" s="24">
        <v>8</v>
      </c>
      <c r="AD38" s="24">
        <v>8</v>
      </c>
      <c r="AE38" s="24">
        <v>8</v>
      </c>
      <c r="AF38" s="24">
        <v>8</v>
      </c>
      <c r="AG38" s="24">
        <v>8</v>
      </c>
      <c r="AH38" s="24">
        <v>8</v>
      </c>
      <c r="AI38" s="24">
        <v>9</v>
      </c>
      <c r="AJ38" s="24">
        <v>9</v>
      </c>
      <c r="AK38" s="24">
        <v>9</v>
      </c>
      <c r="AL38" s="24">
        <v>9</v>
      </c>
      <c r="AM38" s="24">
        <v>9</v>
      </c>
      <c r="AN38" s="24">
        <v>9</v>
      </c>
      <c r="AO38" s="24">
        <v>8</v>
      </c>
      <c r="AP38" s="24">
        <v>8</v>
      </c>
      <c r="AQ38" s="24">
        <v>8</v>
      </c>
      <c r="AR38" s="24">
        <v>7</v>
      </c>
      <c r="AS38" s="24">
        <v>7</v>
      </c>
      <c r="AT38" s="24">
        <v>7</v>
      </c>
      <c r="AU38" s="24">
        <v>7</v>
      </c>
      <c r="AV38" s="24">
        <v>6</v>
      </c>
      <c r="AW38" s="24">
        <v>5</v>
      </c>
      <c r="AX38" s="24">
        <v>5</v>
      </c>
      <c r="AY38" s="24">
        <v>5</v>
      </c>
      <c r="AZ38" s="24">
        <v>5</v>
      </c>
      <c r="BA38" s="24">
        <v>5</v>
      </c>
      <c r="BB38" s="24">
        <v>5</v>
      </c>
      <c r="BC38" s="24">
        <v>5</v>
      </c>
      <c r="BD38" s="24">
        <v>5</v>
      </c>
      <c r="BE38" s="24">
        <v>5</v>
      </c>
      <c r="BF38" s="24">
        <v>4</v>
      </c>
      <c r="BG38" s="24">
        <v>4</v>
      </c>
      <c r="BH38" s="24">
        <v>4</v>
      </c>
      <c r="BI38" s="24">
        <v>4</v>
      </c>
      <c r="BJ38" s="24">
        <v>4</v>
      </c>
      <c r="BK38" s="24">
        <v>4</v>
      </c>
      <c r="BL38" s="24">
        <v>4</v>
      </c>
      <c r="BM38" s="24">
        <v>4</v>
      </c>
      <c r="BN38" s="24">
        <v>4</v>
      </c>
      <c r="BO38" s="24">
        <v>4</v>
      </c>
      <c r="BP38" s="24">
        <v>4</v>
      </c>
      <c r="BQ38" s="24">
        <v>4</v>
      </c>
      <c r="BR38" s="24">
        <v>4</v>
      </c>
      <c r="BS38" s="24">
        <v>4</v>
      </c>
      <c r="BT38" s="24">
        <v>4</v>
      </c>
      <c r="BU38" s="24">
        <v>4</v>
      </c>
      <c r="BV38" s="24">
        <v>4</v>
      </c>
      <c r="BW38" s="24">
        <v>4</v>
      </c>
      <c r="BX38" s="24">
        <v>4</v>
      </c>
      <c r="BY38" s="24">
        <v>4</v>
      </c>
      <c r="BZ38" s="24">
        <v>4</v>
      </c>
      <c r="CA38" s="24">
        <v>3</v>
      </c>
      <c r="CB38" s="24">
        <v>3</v>
      </c>
      <c r="CC38" s="24">
        <v>3</v>
      </c>
      <c r="CD38" s="24">
        <v>3</v>
      </c>
      <c r="CE38" s="24">
        <v>3</v>
      </c>
      <c r="CF38" s="24">
        <v>3</v>
      </c>
      <c r="CG38" s="24">
        <v>3</v>
      </c>
      <c r="CH38" s="24">
        <v>3</v>
      </c>
      <c r="CI38" s="24">
        <v>3</v>
      </c>
      <c r="CJ38" s="24">
        <v>3</v>
      </c>
      <c r="CK38" s="24">
        <v>1</v>
      </c>
      <c r="CL38" s="24">
        <v>1</v>
      </c>
      <c r="CM38" s="24">
        <v>1</v>
      </c>
      <c r="CN38" s="24">
        <v>1</v>
      </c>
      <c r="CO38" s="24">
        <v>1</v>
      </c>
      <c r="CP38" s="24">
        <v>1</v>
      </c>
      <c r="CQ38" s="24">
        <v>0</v>
      </c>
      <c r="CR38" s="24">
        <v>0</v>
      </c>
      <c r="CS38" s="24">
        <v>0</v>
      </c>
      <c r="CT38" s="24">
        <v>0</v>
      </c>
      <c r="CU38" s="24">
        <v>0</v>
      </c>
      <c r="CV38" s="24">
        <v>0</v>
      </c>
      <c r="CW38" s="24">
        <v>0</v>
      </c>
      <c r="CX38" s="24">
        <v>0</v>
      </c>
      <c r="CY38" s="24">
        <v>0</v>
      </c>
      <c r="CZ38" s="24">
        <v>0</v>
      </c>
      <c r="DA38" s="24">
        <v>0</v>
      </c>
      <c r="DB38" s="24">
        <v>0</v>
      </c>
      <c r="DC38" s="24">
        <v>13</v>
      </c>
      <c r="DD38" s="24">
        <v>13</v>
      </c>
      <c r="DE38" s="24">
        <v>13</v>
      </c>
      <c r="DF38" s="24">
        <v>12</v>
      </c>
      <c r="DG38" s="24">
        <v>11</v>
      </c>
      <c r="DH38" s="24">
        <v>10</v>
      </c>
      <c r="DI38" s="24">
        <v>9</v>
      </c>
      <c r="DJ38" s="24">
        <v>8</v>
      </c>
      <c r="DK38" s="24">
        <v>7</v>
      </c>
      <c r="DL38" s="24">
        <v>6</v>
      </c>
      <c r="DM38" s="24">
        <v>5</v>
      </c>
      <c r="DN38" s="24">
        <v>5</v>
      </c>
      <c r="DO38" s="24">
        <v>5</v>
      </c>
      <c r="DP38" s="24">
        <v>5</v>
      </c>
      <c r="DQ38" s="24">
        <v>5</v>
      </c>
      <c r="DR38" s="24">
        <v>6</v>
      </c>
      <c r="DS38" s="24">
        <v>6</v>
      </c>
      <c r="DT38" s="24">
        <v>7</v>
      </c>
      <c r="DU38" s="24">
        <v>8</v>
      </c>
      <c r="DV38" s="24">
        <v>8</v>
      </c>
      <c r="DW38" s="24">
        <v>8</v>
      </c>
      <c r="DX38" s="24">
        <v>8</v>
      </c>
      <c r="DY38" s="24">
        <v>9</v>
      </c>
      <c r="DZ38" s="24">
        <v>9</v>
      </c>
      <c r="EA38" s="24">
        <v>8</v>
      </c>
      <c r="EB38" s="24">
        <v>8</v>
      </c>
      <c r="EC38" s="24">
        <v>8</v>
      </c>
      <c r="ED38" s="24">
        <v>8</v>
      </c>
      <c r="EE38" s="24">
        <v>7</v>
      </c>
      <c r="EF38" s="24">
        <v>7</v>
      </c>
      <c r="EG38" s="24">
        <v>8</v>
      </c>
      <c r="EH38" s="24">
        <v>8</v>
      </c>
      <c r="EI38" s="24">
        <v>8</v>
      </c>
      <c r="EJ38" s="24">
        <v>7</v>
      </c>
      <c r="EK38" s="24">
        <v>7</v>
      </c>
      <c r="EL38" s="24">
        <v>6</v>
      </c>
      <c r="EM38" s="24">
        <v>6</v>
      </c>
      <c r="EN38" s="24">
        <v>6</v>
      </c>
      <c r="EO38" s="24">
        <v>6</v>
      </c>
      <c r="EP38" s="24">
        <v>6</v>
      </c>
      <c r="EQ38" s="24">
        <v>6</v>
      </c>
      <c r="ER38" s="24">
        <v>6</v>
      </c>
      <c r="ES38" s="24">
        <v>6</v>
      </c>
      <c r="ET38" s="24">
        <v>6</v>
      </c>
      <c r="EU38" s="24">
        <v>6</v>
      </c>
      <c r="EV38" s="24">
        <v>6</v>
      </c>
      <c r="EW38" s="24">
        <v>6</v>
      </c>
      <c r="EX38" s="24">
        <v>6</v>
      </c>
      <c r="EY38" s="24">
        <v>6</v>
      </c>
      <c r="EZ38" s="24">
        <v>6</v>
      </c>
      <c r="FA38" s="24">
        <v>6</v>
      </c>
      <c r="FB38" s="24">
        <v>6</v>
      </c>
      <c r="FC38" s="24">
        <v>6</v>
      </c>
      <c r="FD38" s="24">
        <v>6</v>
      </c>
      <c r="FE38" s="24">
        <v>6</v>
      </c>
      <c r="FF38" s="24">
        <v>6</v>
      </c>
      <c r="FG38" s="24">
        <v>6</v>
      </c>
      <c r="FH38" s="24">
        <v>6</v>
      </c>
      <c r="FI38" s="24">
        <v>4</v>
      </c>
      <c r="FJ38" s="24">
        <v>4</v>
      </c>
      <c r="FK38" s="24">
        <v>4</v>
      </c>
      <c r="FL38" s="24">
        <v>4</v>
      </c>
      <c r="FM38" s="24">
        <v>4</v>
      </c>
      <c r="FN38" s="24">
        <v>4</v>
      </c>
      <c r="FO38" s="24">
        <v>4</v>
      </c>
      <c r="FP38" s="24">
        <v>4</v>
      </c>
      <c r="FQ38" s="24">
        <v>5</v>
      </c>
      <c r="FR38" s="24">
        <v>5</v>
      </c>
      <c r="FS38" s="24">
        <v>5</v>
      </c>
      <c r="FT38" s="24">
        <v>5</v>
      </c>
      <c r="FU38" s="24">
        <v>5</v>
      </c>
      <c r="FV38" s="24">
        <v>5</v>
      </c>
      <c r="FW38" s="24">
        <v>5</v>
      </c>
      <c r="FX38" s="24">
        <v>4</v>
      </c>
      <c r="FY38" s="24">
        <v>4</v>
      </c>
      <c r="FZ38" s="24">
        <v>4</v>
      </c>
      <c r="GA38" s="24">
        <v>4</v>
      </c>
      <c r="GB38" s="24">
        <v>4</v>
      </c>
      <c r="GC38" s="24">
        <v>3</v>
      </c>
      <c r="GD38" s="24">
        <v>3</v>
      </c>
      <c r="GE38" s="24">
        <v>3</v>
      </c>
      <c r="GF38" s="24">
        <v>3</v>
      </c>
      <c r="GG38" s="24">
        <v>3</v>
      </c>
      <c r="GH38" s="24">
        <v>3</v>
      </c>
      <c r="GI38" s="24">
        <v>3</v>
      </c>
      <c r="GJ38" s="24">
        <v>3</v>
      </c>
      <c r="GK38" s="24">
        <v>2</v>
      </c>
      <c r="GL38" s="24">
        <v>2</v>
      </c>
      <c r="GM38" s="24">
        <v>2</v>
      </c>
      <c r="GN38" s="24">
        <v>1</v>
      </c>
      <c r="GO38" s="24">
        <v>1</v>
      </c>
      <c r="GP38" s="24">
        <v>1</v>
      </c>
      <c r="GQ38" s="24">
        <v>1</v>
      </c>
      <c r="GR38" s="24">
        <v>1</v>
      </c>
      <c r="GS38" s="24">
        <v>1</v>
      </c>
      <c r="GT38" s="24">
        <v>0</v>
      </c>
      <c r="GU38" s="24">
        <v>0</v>
      </c>
      <c r="GV38" s="24">
        <v>0</v>
      </c>
      <c r="GW38" s="24">
        <v>0</v>
      </c>
      <c r="GX38" s="24">
        <v>0</v>
      </c>
      <c r="GY38" s="25">
        <v>0</v>
      </c>
    </row>
    <row r="39" spans="1:207" s="17" customFormat="1" ht="12.75" hidden="1" x14ac:dyDescent="0.2">
      <c r="A39" s="23" t="s">
        <v>209</v>
      </c>
      <c r="B39" s="24">
        <v>2014</v>
      </c>
      <c r="C39" s="24">
        <f>SUM(Tabla1[[#This Row],[Hombres_0]:[Hombres_100 y más]])</f>
        <v>548</v>
      </c>
      <c r="D39" s="24">
        <f>SUM(Tabla1[[#This Row],[Mujeres_0]:[Mujeres_100 y más]])</f>
        <v>548</v>
      </c>
      <c r="E39" s="24">
        <f>Tabla1[[#This Row],[TOTAL HOMBRES]]+Tabla1[[#This Row],[TOTAL MUJERES]]</f>
        <v>1096</v>
      </c>
      <c r="F39" s="24">
        <v>12</v>
      </c>
      <c r="G39" s="24">
        <v>13</v>
      </c>
      <c r="H39" s="24">
        <v>12</v>
      </c>
      <c r="I39" s="24">
        <v>12</v>
      </c>
      <c r="J39" s="24">
        <v>11</v>
      </c>
      <c r="K39" s="24">
        <v>11</v>
      </c>
      <c r="L39" s="24">
        <v>10</v>
      </c>
      <c r="M39" s="24">
        <v>10</v>
      </c>
      <c r="N39" s="24">
        <v>9</v>
      </c>
      <c r="O39" s="24">
        <v>9</v>
      </c>
      <c r="P39" s="24">
        <v>9</v>
      </c>
      <c r="Q39" s="24">
        <v>8</v>
      </c>
      <c r="R39" s="24">
        <v>9</v>
      </c>
      <c r="S39" s="24">
        <v>9</v>
      </c>
      <c r="T39" s="24">
        <v>8</v>
      </c>
      <c r="U39" s="24">
        <v>9</v>
      </c>
      <c r="V39" s="24">
        <v>8</v>
      </c>
      <c r="W39" s="24">
        <v>9</v>
      </c>
      <c r="X39" s="24">
        <v>8</v>
      </c>
      <c r="Y39" s="24">
        <v>8</v>
      </c>
      <c r="Z39" s="24">
        <v>9</v>
      </c>
      <c r="AA39" s="24">
        <v>8</v>
      </c>
      <c r="AB39" s="24">
        <v>8</v>
      </c>
      <c r="AC39" s="24">
        <v>8</v>
      </c>
      <c r="AD39" s="24">
        <v>8</v>
      </c>
      <c r="AE39" s="24">
        <v>8</v>
      </c>
      <c r="AF39" s="24">
        <v>8</v>
      </c>
      <c r="AG39" s="24">
        <v>8</v>
      </c>
      <c r="AH39" s="24">
        <v>8</v>
      </c>
      <c r="AI39" s="24">
        <v>9</v>
      </c>
      <c r="AJ39" s="24">
        <v>9</v>
      </c>
      <c r="AK39" s="24">
        <v>9</v>
      </c>
      <c r="AL39" s="24">
        <v>9</v>
      </c>
      <c r="AM39" s="24">
        <v>9</v>
      </c>
      <c r="AN39" s="24">
        <v>9</v>
      </c>
      <c r="AO39" s="24">
        <v>8</v>
      </c>
      <c r="AP39" s="24">
        <v>8</v>
      </c>
      <c r="AQ39" s="24">
        <v>8</v>
      </c>
      <c r="AR39" s="24">
        <v>7</v>
      </c>
      <c r="AS39" s="24">
        <v>7</v>
      </c>
      <c r="AT39" s="24">
        <v>7</v>
      </c>
      <c r="AU39" s="24">
        <v>7</v>
      </c>
      <c r="AV39" s="24">
        <v>6</v>
      </c>
      <c r="AW39" s="24">
        <v>6</v>
      </c>
      <c r="AX39" s="24">
        <v>6</v>
      </c>
      <c r="AY39" s="24">
        <v>5</v>
      </c>
      <c r="AZ39" s="24">
        <v>5</v>
      </c>
      <c r="BA39" s="24">
        <v>5</v>
      </c>
      <c r="BB39" s="24">
        <v>5</v>
      </c>
      <c r="BC39" s="24">
        <v>5</v>
      </c>
      <c r="BD39" s="24">
        <v>5</v>
      </c>
      <c r="BE39" s="24">
        <v>5</v>
      </c>
      <c r="BF39" s="24">
        <v>5</v>
      </c>
      <c r="BG39" s="24">
        <v>4</v>
      </c>
      <c r="BH39" s="24">
        <v>4</v>
      </c>
      <c r="BI39" s="24">
        <v>4</v>
      </c>
      <c r="BJ39" s="24">
        <v>4</v>
      </c>
      <c r="BK39" s="24">
        <v>4</v>
      </c>
      <c r="BL39" s="24">
        <v>4</v>
      </c>
      <c r="BM39" s="24">
        <v>4</v>
      </c>
      <c r="BN39" s="24">
        <v>4</v>
      </c>
      <c r="BO39" s="24">
        <v>4</v>
      </c>
      <c r="BP39" s="24">
        <v>4</v>
      </c>
      <c r="BQ39" s="24">
        <v>4</v>
      </c>
      <c r="BR39" s="24">
        <v>4</v>
      </c>
      <c r="BS39" s="24">
        <v>4</v>
      </c>
      <c r="BT39" s="24">
        <v>4</v>
      </c>
      <c r="BU39" s="24">
        <v>4</v>
      </c>
      <c r="BV39" s="24">
        <v>4</v>
      </c>
      <c r="BW39" s="24">
        <v>4</v>
      </c>
      <c r="BX39" s="24">
        <v>4</v>
      </c>
      <c r="BY39" s="24">
        <v>4</v>
      </c>
      <c r="BZ39" s="24">
        <v>4</v>
      </c>
      <c r="CA39" s="24">
        <v>4</v>
      </c>
      <c r="CB39" s="24">
        <v>3</v>
      </c>
      <c r="CC39" s="24">
        <v>3</v>
      </c>
      <c r="CD39" s="24">
        <v>3</v>
      </c>
      <c r="CE39" s="24">
        <v>3</v>
      </c>
      <c r="CF39" s="24">
        <v>3</v>
      </c>
      <c r="CG39" s="24">
        <v>3</v>
      </c>
      <c r="CH39" s="24">
        <v>3</v>
      </c>
      <c r="CI39" s="24">
        <v>3</v>
      </c>
      <c r="CJ39" s="24">
        <v>3</v>
      </c>
      <c r="CK39" s="24">
        <v>2</v>
      </c>
      <c r="CL39" s="24">
        <v>1</v>
      </c>
      <c r="CM39" s="24">
        <v>1</v>
      </c>
      <c r="CN39" s="24">
        <v>1</v>
      </c>
      <c r="CO39" s="24">
        <v>1</v>
      </c>
      <c r="CP39" s="24">
        <v>0</v>
      </c>
      <c r="CQ39" s="24">
        <v>0</v>
      </c>
      <c r="CR39" s="24">
        <v>0</v>
      </c>
      <c r="CS39" s="24">
        <v>0</v>
      </c>
      <c r="CT39" s="24">
        <v>0</v>
      </c>
      <c r="CU39" s="24">
        <v>0</v>
      </c>
      <c r="CV39" s="24">
        <v>0</v>
      </c>
      <c r="CW39" s="24">
        <v>0</v>
      </c>
      <c r="CX39" s="24">
        <v>0</v>
      </c>
      <c r="CY39" s="24">
        <v>0</v>
      </c>
      <c r="CZ39" s="24">
        <v>0</v>
      </c>
      <c r="DA39" s="24">
        <v>0</v>
      </c>
      <c r="DB39" s="24">
        <v>0</v>
      </c>
      <c r="DC39" s="24">
        <v>13</v>
      </c>
      <c r="DD39" s="24">
        <v>13</v>
      </c>
      <c r="DE39" s="24">
        <v>13</v>
      </c>
      <c r="DF39" s="24">
        <v>12</v>
      </c>
      <c r="DG39" s="24">
        <v>11</v>
      </c>
      <c r="DH39" s="24">
        <v>10</v>
      </c>
      <c r="DI39" s="24">
        <v>9</v>
      </c>
      <c r="DJ39" s="24">
        <v>8</v>
      </c>
      <c r="DK39" s="24">
        <v>7</v>
      </c>
      <c r="DL39" s="24">
        <v>6</v>
      </c>
      <c r="DM39" s="24">
        <v>5</v>
      </c>
      <c r="DN39" s="24">
        <v>4</v>
      </c>
      <c r="DO39" s="24">
        <v>4</v>
      </c>
      <c r="DP39" s="24">
        <v>5</v>
      </c>
      <c r="DQ39" s="24">
        <v>5</v>
      </c>
      <c r="DR39" s="24">
        <v>6</v>
      </c>
      <c r="DS39" s="24">
        <v>6</v>
      </c>
      <c r="DT39" s="24">
        <v>7</v>
      </c>
      <c r="DU39" s="24">
        <v>7</v>
      </c>
      <c r="DV39" s="24">
        <v>8</v>
      </c>
      <c r="DW39" s="24">
        <v>8</v>
      </c>
      <c r="DX39" s="24">
        <v>9</v>
      </c>
      <c r="DY39" s="24">
        <v>9</v>
      </c>
      <c r="DZ39" s="24">
        <v>8</v>
      </c>
      <c r="EA39" s="24">
        <v>8</v>
      </c>
      <c r="EB39" s="24">
        <v>8</v>
      </c>
      <c r="EC39" s="24">
        <v>8</v>
      </c>
      <c r="ED39" s="24">
        <v>8</v>
      </c>
      <c r="EE39" s="24">
        <v>7</v>
      </c>
      <c r="EF39" s="24">
        <v>7</v>
      </c>
      <c r="EG39" s="24">
        <v>7</v>
      </c>
      <c r="EH39" s="24">
        <v>8</v>
      </c>
      <c r="EI39" s="24">
        <v>8</v>
      </c>
      <c r="EJ39" s="24">
        <v>7</v>
      </c>
      <c r="EK39" s="24">
        <v>7</v>
      </c>
      <c r="EL39" s="24">
        <v>7</v>
      </c>
      <c r="EM39" s="24">
        <v>6</v>
      </c>
      <c r="EN39" s="24">
        <v>6</v>
      </c>
      <c r="EO39" s="24">
        <v>6</v>
      </c>
      <c r="EP39" s="24">
        <v>6</v>
      </c>
      <c r="EQ39" s="24">
        <v>6</v>
      </c>
      <c r="ER39" s="24">
        <v>6</v>
      </c>
      <c r="ES39" s="24">
        <v>6</v>
      </c>
      <c r="ET39" s="24">
        <v>6</v>
      </c>
      <c r="EU39" s="24">
        <v>7</v>
      </c>
      <c r="EV39" s="24">
        <v>7</v>
      </c>
      <c r="EW39" s="24">
        <v>7</v>
      </c>
      <c r="EX39" s="24">
        <v>6</v>
      </c>
      <c r="EY39" s="24">
        <v>6</v>
      </c>
      <c r="EZ39" s="24">
        <v>6</v>
      </c>
      <c r="FA39" s="24">
        <v>6</v>
      </c>
      <c r="FB39" s="24">
        <v>6</v>
      </c>
      <c r="FC39" s="24">
        <v>6</v>
      </c>
      <c r="FD39" s="24">
        <v>6</v>
      </c>
      <c r="FE39" s="24">
        <v>6</v>
      </c>
      <c r="FF39" s="24">
        <v>6</v>
      </c>
      <c r="FG39" s="24">
        <v>6</v>
      </c>
      <c r="FH39" s="24">
        <v>6</v>
      </c>
      <c r="FI39" s="24">
        <v>5</v>
      </c>
      <c r="FJ39" s="24">
        <v>4</v>
      </c>
      <c r="FK39" s="24">
        <v>4</v>
      </c>
      <c r="FL39" s="24">
        <v>4</v>
      </c>
      <c r="FM39" s="24">
        <v>4</v>
      </c>
      <c r="FN39" s="24">
        <v>4</v>
      </c>
      <c r="FO39" s="24">
        <v>4</v>
      </c>
      <c r="FP39" s="24">
        <v>4</v>
      </c>
      <c r="FQ39" s="24">
        <v>4</v>
      </c>
      <c r="FR39" s="24">
        <v>5</v>
      </c>
      <c r="FS39" s="24">
        <v>5</v>
      </c>
      <c r="FT39" s="24">
        <v>5</v>
      </c>
      <c r="FU39" s="24">
        <v>5</v>
      </c>
      <c r="FV39" s="24">
        <v>5</v>
      </c>
      <c r="FW39" s="24">
        <v>5</v>
      </c>
      <c r="FX39" s="24">
        <v>5</v>
      </c>
      <c r="FY39" s="24">
        <v>4</v>
      </c>
      <c r="FZ39" s="24">
        <v>4</v>
      </c>
      <c r="GA39" s="24">
        <v>4</v>
      </c>
      <c r="GB39" s="24">
        <v>4</v>
      </c>
      <c r="GC39" s="24">
        <v>4</v>
      </c>
      <c r="GD39" s="24">
        <v>4</v>
      </c>
      <c r="GE39" s="24">
        <v>3</v>
      </c>
      <c r="GF39" s="24">
        <v>3</v>
      </c>
      <c r="GG39" s="24">
        <v>3</v>
      </c>
      <c r="GH39" s="24">
        <v>3</v>
      </c>
      <c r="GI39" s="24">
        <v>3</v>
      </c>
      <c r="GJ39" s="24">
        <v>3</v>
      </c>
      <c r="GK39" s="24">
        <v>3</v>
      </c>
      <c r="GL39" s="24">
        <v>3</v>
      </c>
      <c r="GM39" s="24">
        <v>2</v>
      </c>
      <c r="GN39" s="24">
        <v>2</v>
      </c>
      <c r="GO39" s="24">
        <v>1</v>
      </c>
      <c r="GP39" s="24">
        <v>1</v>
      </c>
      <c r="GQ39" s="24">
        <v>1</v>
      </c>
      <c r="GR39" s="24">
        <v>1</v>
      </c>
      <c r="GS39" s="24">
        <v>1</v>
      </c>
      <c r="GT39" s="24">
        <v>1</v>
      </c>
      <c r="GU39" s="24">
        <v>0</v>
      </c>
      <c r="GV39" s="24">
        <v>0</v>
      </c>
      <c r="GW39" s="24">
        <v>0</v>
      </c>
      <c r="GX39" s="24">
        <v>0</v>
      </c>
      <c r="GY39" s="25">
        <v>0</v>
      </c>
    </row>
    <row r="40" spans="1:207" s="17" customFormat="1" ht="12.75" hidden="1" x14ac:dyDescent="0.2">
      <c r="A40" s="23" t="s">
        <v>209</v>
      </c>
      <c r="B40" s="24">
        <v>2015</v>
      </c>
      <c r="C40" s="24">
        <f>SUM(Tabla1[[#This Row],[Hombres_0]:[Hombres_100 y más]])</f>
        <v>546</v>
      </c>
      <c r="D40" s="24">
        <f>SUM(Tabla1[[#This Row],[Mujeres_0]:[Mujeres_100 y más]])</f>
        <v>550</v>
      </c>
      <c r="E40" s="24">
        <f>Tabla1[[#This Row],[TOTAL HOMBRES]]+Tabla1[[#This Row],[TOTAL MUJERES]]</f>
        <v>1096</v>
      </c>
      <c r="F40" s="24">
        <v>12</v>
      </c>
      <c r="G40" s="24">
        <v>13</v>
      </c>
      <c r="H40" s="24">
        <v>12</v>
      </c>
      <c r="I40" s="24">
        <v>12</v>
      </c>
      <c r="J40" s="24">
        <v>11</v>
      </c>
      <c r="K40" s="24">
        <v>11</v>
      </c>
      <c r="L40" s="24">
        <v>10</v>
      </c>
      <c r="M40" s="24">
        <v>9</v>
      </c>
      <c r="N40" s="24">
        <v>10</v>
      </c>
      <c r="O40" s="24">
        <v>9</v>
      </c>
      <c r="P40" s="24">
        <v>8</v>
      </c>
      <c r="Q40" s="24">
        <v>8</v>
      </c>
      <c r="R40" s="24">
        <v>8</v>
      </c>
      <c r="S40" s="24">
        <v>9</v>
      </c>
      <c r="T40" s="24">
        <v>8</v>
      </c>
      <c r="U40" s="24">
        <v>9</v>
      </c>
      <c r="V40" s="24">
        <v>8</v>
      </c>
      <c r="W40" s="24">
        <v>9</v>
      </c>
      <c r="X40" s="24">
        <v>8</v>
      </c>
      <c r="Y40" s="24">
        <v>8</v>
      </c>
      <c r="Z40" s="24">
        <v>9</v>
      </c>
      <c r="AA40" s="24">
        <v>8</v>
      </c>
      <c r="AB40" s="24">
        <v>8</v>
      </c>
      <c r="AC40" s="24">
        <v>8</v>
      </c>
      <c r="AD40" s="24">
        <v>8</v>
      </c>
      <c r="AE40" s="24">
        <v>8</v>
      </c>
      <c r="AF40" s="24">
        <v>8</v>
      </c>
      <c r="AG40" s="24">
        <v>8</v>
      </c>
      <c r="AH40" s="24">
        <v>8</v>
      </c>
      <c r="AI40" s="24">
        <v>9</v>
      </c>
      <c r="AJ40" s="24">
        <v>9</v>
      </c>
      <c r="AK40" s="24">
        <v>9</v>
      </c>
      <c r="AL40" s="24">
        <v>9</v>
      </c>
      <c r="AM40" s="24">
        <v>9</v>
      </c>
      <c r="AN40" s="24">
        <v>9</v>
      </c>
      <c r="AO40" s="24">
        <v>8</v>
      </c>
      <c r="AP40" s="24">
        <v>8</v>
      </c>
      <c r="AQ40" s="24">
        <v>8</v>
      </c>
      <c r="AR40" s="24">
        <v>7</v>
      </c>
      <c r="AS40" s="24">
        <v>7</v>
      </c>
      <c r="AT40" s="24">
        <v>7</v>
      </c>
      <c r="AU40" s="24">
        <v>7</v>
      </c>
      <c r="AV40" s="24">
        <v>6</v>
      </c>
      <c r="AW40" s="24">
        <v>6</v>
      </c>
      <c r="AX40" s="24">
        <v>6</v>
      </c>
      <c r="AY40" s="24">
        <v>6</v>
      </c>
      <c r="AZ40" s="24">
        <v>5</v>
      </c>
      <c r="BA40" s="24">
        <v>5</v>
      </c>
      <c r="BB40" s="24">
        <v>5</v>
      </c>
      <c r="BC40" s="24">
        <v>5</v>
      </c>
      <c r="BD40" s="24">
        <v>5</v>
      </c>
      <c r="BE40" s="24">
        <v>5</v>
      </c>
      <c r="BF40" s="24">
        <v>5</v>
      </c>
      <c r="BG40" s="24">
        <v>5</v>
      </c>
      <c r="BH40" s="24">
        <v>4</v>
      </c>
      <c r="BI40" s="24">
        <v>4</v>
      </c>
      <c r="BJ40" s="24">
        <v>4</v>
      </c>
      <c r="BK40" s="24">
        <v>4</v>
      </c>
      <c r="BL40" s="24">
        <v>4</v>
      </c>
      <c r="BM40" s="24">
        <v>4</v>
      </c>
      <c r="BN40" s="24">
        <v>4</v>
      </c>
      <c r="BO40" s="24">
        <v>4</v>
      </c>
      <c r="BP40" s="24">
        <v>4</v>
      </c>
      <c r="BQ40" s="24">
        <v>4</v>
      </c>
      <c r="BR40" s="24">
        <v>4</v>
      </c>
      <c r="BS40" s="24">
        <v>4</v>
      </c>
      <c r="BT40" s="24">
        <v>4</v>
      </c>
      <c r="BU40" s="24">
        <v>4</v>
      </c>
      <c r="BV40" s="24">
        <v>4</v>
      </c>
      <c r="BW40" s="24">
        <v>4</v>
      </c>
      <c r="BX40" s="24">
        <v>4</v>
      </c>
      <c r="BY40" s="24">
        <v>4</v>
      </c>
      <c r="BZ40" s="24">
        <v>4</v>
      </c>
      <c r="CA40" s="24">
        <v>4</v>
      </c>
      <c r="CB40" s="24">
        <v>3</v>
      </c>
      <c r="CC40" s="24">
        <v>3</v>
      </c>
      <c r="CD40" s="24">
        <v>3</v>
      </c>
      <c r="CE40" s="24">
        <v>3</v>
      </c>
      <c r="CF40" s="24">
        <v>3</v>
      </c>
      <c r="CG40" s="24">
        <v>3</v>
      </c>
      <c r="CH40" s="24">
        <v>3</v>
      </c>
      <c r="CI40" s="24">
        <v>3</v>
      </c>
      <c r="CJ40" s="24">
        <v>2</v>
      </c>
      <c r="CK40" s="24">
        <v>2</v>
      </c>
      <c r="CL40" s="24">
        <v>1</v>
      </c>
      <c r="CM40" s="24">
        <v>1</v>
      </c>
      <c r="CN40" s="24">
        <v>1</v>
      </c>
      <c r="CO40" s="24">
        <v>0</v>
      </c>
      <c r="CP40" s="24">
        <v>0</v>
      </c>
      <c r="CQ40" s="24">
        <v>0</v>
      </c>
      <c r="CR40" s="24">
        <v>0</v>
      </c>
      <c r="CS40" s="24">
        <v>0</v>
      </c>
      <c r="CT40" s="24">
        <v>0</v>
      </c>
      <c r="CU40" s="24">
        <v>0</v>
      </c>
      <c r="CV40" s="24">
        <v>0</v>
      </c>
      <c r="CW40" s="24">
        <v>0</v>
      </c>
      <c r="CX40" s="24">
        <v>0</v>
      </c>
      <c r="CY40" s="24">
        <v>0</v>
      </c>
      <c r="CZ40" s="24">
        <v>0</v>
      </c>
      <c r="DA40" s="24">
        <v>0</v>
      </c>
      <c r="DB40" s="24">
        <v>0</v>
      </c>
      <c r="DC40" s="24">
        <v>13</v>
      </c>
      <c r="DD40" s="24">
        <v>13</v>
      </c>
      <c r="DE40" s="24">
        <v>13</v>
      </c>
      <c r="DF40" s="24">
        <v>12</v>
      </c>
      <c r="DG40" s="24">
        <v>11</v>
      </c>
      <c r="DH40" s="24">
        <v>10</v>
      </c>
      <c r="DI40" s="24">
        <v>9</v>
      </c>
      <c r="DJ40" s="24">
        <v>8</v>
      </c>
      <c r="DK40" s="24">
        <v>7</v>
      </c>
      <c r="DL40" s="24">
        <v>6</v>
      </c>
      <c r="DM40" s="24">
        <v>5</v>
      </c>
      <c r="DN40" s="24">
        <v>4</v>
      </c>
      <c r="DO40" s="24">
        <v>4</v>
      </c>
      <c r="DP40" s="24">
        <v>4</v>
      </c>
      <c r="DQ40" s="24">
        <v>5</v>
      </c>
      <c r="DR40" s="24">
        <v>5</v>
      </c>
      <c r="DS40" s="24">
        <v>6</v>
      </c>
      <c r="DT40" s="24">
        <v>7</v>
      </c>
      <c r="DU40" s="24">
        <v>7</v>
      </c>
      <c r="DV40" s="24">
        <v>8</v>
      </c>
      <c r="DW40" s="24">
        <v>8</v>
      </c>
      <c r="DX40" s="24">
        <v>8</v>
      </c>
      <c r="DY40" s="24">
        <v>9</v>
      </c>
      <c r="DZ40" s="24">
        <v>8</v>
      </c>
      <c r="EA40" s="24">
        <v>8</v>
      </c>
      <c r="EB40" s="24">
        <v>8</v>
      </c>
      <c r="EC40" s="24">
        <v>8</v>
      </c>
      <c r="ED40" s="24">
        <v>8</v>
      </c>
      <c r="EE40" s="24">
        <v>7</v>
      </c>
      <c r="EF40" s="24">
        <v>7</v>
      </c>
      <c r="EG40" s="24">
        <v>7</v>
      </c>
      <c r="EH40" s="24">
        <v>8</v>
      </c>
      <c r="EI40" s="24">
        <v>8</v>
      </c>
      <c r="EJ40" s="24">
        <v>7</v>
      </c>
      <c r="EK40" s="24">
        <v>7</v>
      </c>
      <c r="EL40" s="24">
        <v>7</v>
      </c>
      <c r="EM40" s="24">
        <v>6</v>
      </c>
      <c r="EN40" s="24">
        <v>6</v>
      </c>
      <c r="EO40" s="24">
        <v>6</v>
      </c>
      <c r="EP40" s="24">
        <v>6</v>
      </c>
      <c r="EQ40" s="24">
        <v>6</v>
      </c>
      <c r="ER40" s="24">
        <v>6</v>
      </c>
      <c r="ES40" s="24">
        <v>6</v>
      </c>
      <c r="ET40" s="24">
        <v>6</v>
      </c>
      <c r="EU40" s="24">
        <v>7</v>
      </c>
      <c r="EV40" s="24">
        <v>7</v>
      </c>
      <c r="EW40" s="24">
        <v>7</v>
      </c>
      <c r="EX40" s="24">
        <v>7</v>
      </c>
      <c r="EY40" s="24">
        <v>6</v>
      </c>
      <c r="EZ40" s="24">
        <v>6</v>
      </c>
      <c r="FA40" s="24">
        <v>6</v>
      </c>
      <c r="FB40" s="24">
        <v>6</v>
      </c>
      <c r="FC40" s="24">
        <v>6</v>
      </c>
      <c r="FD40" s="24">
        <v>6</v>
      </c>
      <c r="FE40" s="24">
        <v>6</v>
      </c>
      <c r="FF40" s="24">
        <v>6</v>
      </c>
      <c r="FG40" s="24">
        <v>6</v>
      </c>
      <c r="FH40" s="24">
        <v>6</v>
      </c>
      <c r="FI40" s="24">
        <v>5</v>
      </c>
      <c r="FJ40" s="24">
        <v>4</v>
      </c>
      <c r="FK40" s="24">
        <v>4</v>
      </c>
      <c r="FL40" s="24">
        <v>4</v>
      </c>
      <c r="FM40" s="24">
        <v>4</v>
      </c>
      <c r="FN40" s="24">
        <v>4</v>
      </c>
      <c r="FO40" s="24">
        <v>4</v>
      </c>
      <c r="FP40" s="24">
        <v>4</v>
      </c>
      <c r="FQ40" s="24">
        <v>5</v>
      </c>
      <c r="FR40" s="24">
        <v>5</v>
      </c>
      <c r="FS40" s="24">
        <v>5</v>
      </c>
      <c r="FT40" s="24">
        <v>5</v>
      </c>
      <c r="FU40" s="24">
        <v>5</v>
      </c>
      <c r="FV40" s="24">
        <v>5</v>
      </c>
      <c r="FW40" s="24">
        <v>5</v>
      </c>
      <c r="FX40" s="24">
        <v>5</v>
      </c>
      <c r="FY40" s="24">
        <v>5</v>
      </c>
      <c r="FZ40" s="24">
        <v>4</v>
      </c>
      <c r="GA40" s="24">
        <v>4</v>
      </c>
      <c r="GB40" s="24">
        <v>4</v>
      </c>
      <c r="GC40" s="24">
        <v>4</v>
      </c>
      <c r="GD40" s="24">
        <v>4</v>
      </c>
      <c r="GE40" s="24">
        <v>4</v>
      </c>
      <c r="GF40" s="24">
        <v>3</v>
      </c>
      <c r="GG40" s="24">
        <v>3</v>
      </c>
      <c r="GH40" s="24">
        <v>3</v>
      </c>
      <c r="GI40" s="24">
        <v>3</v>
      </c>
      <c r="GJ40" s="24">
        <v>3</v>
      </c>
      <c r="GK40" s="24">
        <v>3</v>
      </c>
      <c r="GL40" s="24">
        <v>3</v>
      </c>
      <c r="GM40" s="24">
        <v>2</v>
      </c>
      <c r="GN40" s="24">
        <v>2</v>
      </c>
      <c r="GO40" s="24">
        <v>1</v>
      </c>
      <c r="GP40" s="24">
        <v>1</v>
      </c>
      <c r="GQ40" s="24">
        <v>1</v>
      </c>
      <c r="GR40" s="24">
        <v>1</v>
      </c>
      <c r="GS40" s="24">
        <v>1</v>
      </c>
      <c r="GT40" s="24">
        <v>1</v>
      </c>
      <c r="GU40" s="24">
        <v>1</v>
      </c>
      <c r="GV40" s="24">
        <v>0</v>
      </c>
      <c r="GW40" s="24">
        <v>0</v>
      </c>
      <c r="GX40" s="24">
        <v>0</v>
      </c>
      <c r="GY40" s="25">
        <v>0</v>
      </c>
    </row>
    <row r="41" spans="1:207" s="17" customFormat="1" ht="12.75" hidden="1" x14ac:dyDescent="0.2">
      <c r="A41" s="23" t="s">
        <v>209</v>
      </c>
      <c r="B41" s="24">
        <v>2016</v>
      </c>
      <c r="C41" s="24">
        <f>SUM(Tabla1[[#This Row],[Hombres_0]:[Hombres_100 y más]])</f>
        <v>550</v>
      </c>
      <c r="D41" s="24">
        <f>SUM(Tabla1[[#This Row],[Mujeres_0]:[Mujeres_100 y más]])</f>
        <v>555</v>
      </c>
      <c r="E41" s="24">
        <f>Tabla1[[#This Row],[TOTAL HOMBRES]]+Tabla1[[#This Row],[TOTAL MUJERES]]</f>
        <v>1105</v>
      </c>
      <c r="F41" s="24">
        <v>12</v>
      </c>
      <c r="G41" s="24">
        <v>13</v>
      </c>
      <c r="H41" s="24">
        <v>12</v>
      </c>
      <c r="I41" s="24">
        <v>12</v>
      </c>
      <c r="J41" s="24">
        <v>11</v>
      </c>
      <c r="K41" s="24">
        <v>11</v>
      </c>
      <c r="L41" s="24">
        <v>10</v>
      </c>
      <c r="M41" s="24">
        <v>9</v>
      </c>
      <c r="N41" s="24">
        <v>10</v>
      </c>
      <c r="O41" s="24">
        <v>9</v>
      </c>
      <c r="P41" s="24">
        <v>8</v>
      </c>
      <c r="Q41" s="24">
        <v>8</v>
      </c>
      <c r="R41" s="24">
        <v>8</v>
      </c>
      <c r="S41" s="24">
        <v>9</v>
      </c>
      <c r="T41" s="24">
        <v>8</v>
      </c>
      <c r="U41" s="24">
        <v>9</v>
      </c>
      <c r="V41" s="24">
        <v>8</v>
      </c>
      <c r="W41" s="24">
        <v>9</v>
      </c>
      <c r="X41" s="24">
        <v>8</v>
      </c>
      <c r="Y41" s="24">
        <v>8</v>
      </c>
      <c r="Z41" s="24">
        <v>9</v>
      </c>
      <c r="AA41" s="24">
        <v>8</v>
      </c>
      <c r="AB41" s="24">
        <v>8</v>
      </c>
      <c r="AC41" s="24">
        <v>8</v>
      </c>
      <c r="AD41" s="24">
        <v>8</v>
      </c>
      <c r="AE41" s="24">
        <v>8</v>
      </c>
      <c r="AF41" s="24">
        <v>8</v>
      </c>
      <c r="AG41" s="24">
        <v>8</v>
      </c>
      <c r="AH41" s="24">
        <v>8</v>
      </c>
      <c r="AI41" s="24">
        <v>9</v>
      </c>
      <c r="AJ41" s="24">
        <v>9</v>
      </c>
      <c r="AK41" s="24">
        <v>9</v>
      </c>
      <c r="AL41" s="24">
        <v>9</v>
      </c>
      <c r="AM41" s="24">
        <v>9</v>
      </c>
      <c r="AN41" s="24">
        <v>9</v>
      </c>
      <c r="AO41" s="24">
        <v>8</v>
      </c>
      <c r="AP41" s="24">
        <v>8</v>
      </c>
      <c r="AQ41" s="24">
        <v>8</v>
      </c>
      <c r="AR41" s="24">
        <v>8</v>
      </c>
      <c r="AS41" s="24">
        <v>7</v>
      </c>
      <c r="AT41" s="24">
        <v>7</v>
      </c>
      <c r="AU41" s="24">
        <v>7</v>
      </c>
      <c r="AV41" s="24">
        <v>6</v>
      </c>
      <c r="AW41" s="24">
        <v>6</v>
      </c>
      <c r="AX41" s="24">
        <v>6</v>
      </c>
      <c r="AY41" s="24">
        <v>6</v>
      </c>
      <c r="AZ41" s="24">
        <v>6</v>
      </c>
      <c r="BA41" s="24">
        <v>5</v>
      </c>
      <c r="BB41" s="24">
        <v>5</v>
      </c>
      <c r="BC41" s="24">
        <v>5</v>
      </c>
      <c r="BD41" s="24">
        <v>5</v>
      </c>
      <c r="BE41" s="24">
        <v>5</v>
      </c>
      <c r="BF41" s="24">
        <v>5</v>
      </c>
      <c r="BG41" s="24">
        <v>5</v>
      </c>
      <c r="BH41" s="24">
        <v>4</v>
      </c>
      <c r="BI41" s="24">
        <v>4</v>
      </c>
      <c r="BJ41" s="24">
        <v>4</v>
      </c>
      <c r="BK41" s="24">
        <v>4</v>
      </c>
      <c r="BL41" s="24">
        <v>4</v>
      </c>
      <c r="BM41" s="24">
        <v>4</v>
      </c>
      <c r="BN41" s="24">
        <v>4</v>
      </c>
      <c r="BO41" s="24">
        <v>4</v>
      </c>
      <c r="BP41" s="24">
        <v>4</v>
      </c>
      <c r="BQ41" s="24">
        <v>4</v>
      </c>
      <c r="BR41" s="24">
        <v>4</v>
      </c>
      <c r="BS41" s="24">
        <v>4</v>
      </c>
      <c r="BT41" s="24">
        <v>4</v>
      </c>
      <c r="BU41" s="24">
        <v>4</v>
      </c>
      <c r="BV41" s="24">
        <v>4</v>
      </c>
      <c r="BW41" s="24">
        <v>4</v>
      </c>
      <c r="BX41" s="24">
        <v>4</v>
      </c>
      <c r="BY41" s="24">
        <v>4</v>
      </c>
      <c r="BZ41" s="24">
        <v>4</v>
      </c>
      <c r="CA41" s="24">
        <v>4</v>
      </c>
      <c r="CB41" s="24">
        <v>4</v>
      </c>
      <c r="CC41" s="24">
        <v>3</v>
      </c>
      <c r="CD41" s="24">
        <v>3</v>
      </c>
      <c r="CE41" s="24">
        <v>3</v>
      </c>
      <c r="CF41" s="24">
        <v>3</v>
      </c>
      <c r="CG41" s="24">
        <v>3</v>
      </c>
      <c r="CH41" s="24">
        <v>3</v>
      </c>
      <c r="CI41" s="24">
        <v>3</v>
      </c>
      <c r="CJ41" s="24">
        <v>2</v>
      </c>
      <c r="CK41" s="24">
        <v>2</v>
      </c>
      <c r="CL41" s="24">
        <v>1</v>
      </c>
      <c r="CM41" s="24">
        <v>1</v>
      </c>
      <c r="CN41" s="24">
        <v>1</v>
      </c>
      <c r="CO41" s="24">
        <v>1</v>
      </c>
      <c r="CP41" s="24">
        <v>0</v>
      </c>
      <c r="CQ41" s="24">
        <v>0</v>
      </c>
      <c r="CR41" s="24">
        <v>0</v>
      </c>
      <c r="CS41" s="24">
        <v>0</v>
      </c>
      <c r="CT41" s="24">
        <v>0</v>
      </c>
      <c r="CU41" s="24">
        <v>0</v>
      </c>
      <c r="CV41" s="24">
        <v>0</v>
      </c>
      <c r="CW41" s="24">
        <v>0</v>
      </c>
      <c r="CX41" s="24">
        <v>0</v>
      </c>
      <c r="CY41" s="24">
        <v>0</v>
      </c>
      <c r="CZ41" s="24">
        <v>0</v>
      </c>
      <c r="DA41" s="24">
        <v>0</v>
      </c>
      <c r="DB41" s="24">
        <v>0</v>
      </c>
      <c r="DC41" s="24">
        <v>13</v>
      </c>
      <c r="DD41" s="24">
        <v>13</v>
      </c>
      <c r="DE41" s="24">
        <v>13</v>
      </c>
      <c r="DF41" s="24">
        <v>12</v>
      </c>
      <c r="DG41" s="24">
        <v>11</v>
      </c>
      <c r="DH41" s="24">
        <v>10</v>
      </c>
      <c r="DI41" s="24">
        <v>9</v>
      </c>
      <c r="DJ41" s="24">
        <v>8</v>
      </c>
      <c r="DK41" s="24">
        <v>7</v>
      </c>
      <c r="DL41" s="24">
        <v>6</v>
      </c>
      <c r="DM41" s="24">
        <v>5</v>
      </c>
      <c r="DN41" s="24">
        <v>4</v>
      </c>
      <c r="DO41" s="24">
        <v>4</v>
      </c>
      <c r="DP41" s="24">
        <v>5</v>
      </c>
      <c r="DQ41" s="24">
        <v>5</v>
      </c>
      <c r="DR41" s="24">
        <v>5</v>
      </c>
      <c r="DS41" s="24">
        <v>6</v>
      </c>
      <c r="DT41" s="24">
        <v>7</v>
      </c>
      <c r="DU41" s="24">
        <v>7</v>
      </c>
      <c r="DV41" s="24">
        <v>8</v>
      </c>
      <c r="DW41" s="24">
        <v>8</v>
      </c>
      <c r="DX41" s="24">
        <v>8</v>
      </c>
      <c r="DY41" s="24">
        <v>9</v>
      </c>
      <c r="DZ41" s="24">
        <v>8</v>
      </c>
      <c r="EA41" s="24">
        <v>8</v>
      </c>
      <c r="EB41" s="24">
        <v>8</v>
      </c>
      <c r="EC41" s="24">
        <v>8</v>
      </c>
      <c r="ED41" s="24">
        <v>8</v>
      </c>
      <c r="EE41" s="24">
        <v>7</v>
      </c>
      <c r="EF41" s="24">
        <v>7</v>
      </c>
      <c r="EG41" s="24">
        <v>8</v>
      </c>
      <c r="EH41" s="24">
        <v>8</v>
      </c>
      <c r="EI41" s="24">
        <v>8</v>
      </c>
      <c r="EJ41" s="24">
        <v>7</v>
      </c>
      <c r="EK41" s="24">
        <v>7</v>
      </c>
      <c r="EL41" s="24">
        <v>7</v>
      </c>
      <c r="EM41" s="24">
        <v>6</v>
      </c>
      <c r="EN41" s="24">
        <v>6</v>
      </c>
      <c r="EO41" s="24">
        <v>6</v>
      </c>
      <c r="EP41" s="24">
        <v>6</v>
      </c>
      <c r="EQ41" s="24">
        <v>6</v>
      </c>
      <c r="ER41" s="24">
        <v>6</v>
      </c>
      <c r="ES41" s="24">
        <v>6</v>
      </c>
      <c r="ET41" s="24">
        <v>6</v>
      </c>
      <c r="EU41" s="24">
        <v>6</v>
      </c>
      <c r="EV41" s="24">
        <v>7</v>
      </c>
      <c r="EW41" s="24">
        <v>7</v>
      </c>
      <c r="EX41" s="24">
        <v>7</v>
      </c>
      <c r="EY41" s="24">
        <v>6</v>
      </c>
      <c r="EZ41" s="24">
        <v>6</v>
      </c>
      <c r="FA41" s="24">
        <v>6</v>
      </c>
      <c r="FB41" s="24">
        <v>6</v>
      </c>
      <c r="FC41" s="24">
        <v>6</v>
      </c>
      <c r="FD41" s="24">
        <v>6</v>
      </c>
      <c r="FE41" s="24">
        <v>6</v>
      </c>
      <c r="FF41" s="24">
        <v>6</v>
      </c>
      <c r="FG41" s="24">
        <v>6</v>
      </c>
      <c r="FH41" s="24">
        <v>6</v>
      </c>
      <c r="FI41" s="24">
        <v>6</v>
      </c>
      <c r="FJ41" s="24">
        <v>5</v>
      </c>
      <c r="FK41" s="24">
        <v>4</v>
      </c>
      <c r="FL41" s="24">
        <v>4</v>
      </c>
      <c r="FM41" s="24">
        <v>4</v>
      </c>
      <c r="FN41" s="24">
        <v>4</v>
      </c>
      <c r="FO41" s="24">
        <v>4</v>
      </c>
      <c r="FP41" s="24">
        <v>4</v>
      </c>
      <c r="FQ41" s="24">
        <v>5</v>
      </c>
      <c r="FR41" s="24">
        <v>5</v>
      </c>
      <c r="FS41" s="24">
        <v>5</v>
      </c>
      <c r="FT41" s="24">
        <v>5</v>
      </c>
      <c r="FU41" s="24">
        <v>5</v>
      </c>
      <c r="FV41" s="24">
        <v>5</v>
      </c>
      <c r="FW41" s="24">
        <v>5</v>
      </c>
      <c r="FX41" s="24">
        <v>5</v>
      </c>
      <c r="FY41" s="24">
        <v>5</v>
      </c>
      <c r="FZ41" s="24">
        <v>4</v>
      </c>
      <c r="GA41" s="24">
        <v>4</v>
      </c>
      <c r="GB41" s="24">
        <v>4</v>
      </c>
      <c r="GC41" s="24">
        <v>4</v>
      </c>
      <c r="GD41" s="24">
        <v>4</v>
      </c>
      <c r="GE41" s="24">
        <v>4</v>
      </c>
      <c r="GF41" s="24">
        <v>3</v>
      </c>
      <c r="GG41" s="24">
        <v>3</v>
      </c>
      <c r="GH41" s="24">
        <v>3</v>
      </c>
      <c r="GI41" s="24">
        <v>3</v>
      </c>
      <c r="GJ41" s="24">
        <v>3</v>
      </c>
      <c r="GK41" s="24">
        <v>3</v>
      </c>
      <c r="GL41" s="24">
        <v>3</v>
      </c>
      <c r="GM41" s="24">
        <v>2</v>
      </c>
      <c r="GN41" s="24">
        <v>2</v>
      </c>
      <c r="GO41" s="24">
        <v>2</v>
      </c>
      <c r="GP41" s="24">
        <v>1</v>
      </c>
      <c r="GQ41" s="24">
        <v>1</v>
      </c>
      <c r="GR41" s="24">
        <v>1</v>
      </c>
      <c r="GS41" s="24">
        <v>1</v>
      </c>
      <c r="GT41" s="24">
        <v>1</v>
      </c>
      <c r="GU41" s="24">
        <v>1</v>
      </c>
      <c r="GV41" s="24">
        <v>1</v>
      </c>
      <c r="GW41" s="24">
        <v>0</v>
      </c>
      <c r="GX41" s="24">
        <v>0</v>
      </c>
      <c r="GY41" s="25">
        <v>0</v>
      </c>
    </row>
    <row r="42" spans="1:207" s="17" customFormat="1" ht="12.75" hidden="1" x14ac:dyDescent="0.2">
      <c r="A42" s="23" t="s">
        <v>209</v>
      </c>
      <c r="B42" s="24">
        <v>2017</v>
      </c>
      <c r="C42" s="24">
        <f>SUM(Tabla1[[#This Row],[Hombres_0]:[Hombres_100 y más]])</f>
        <v>553</v>
      </c>
      <c r="D42" s="24">
        <f>SUM(Tabla1[[#This Row],[Mujeres_0]:[Mujeres_100 y más]])</f>
        <v>558</v>
      </c>
      <c r="E42" s="24">
        <f>Tabla1[[#This Row],[TOTAL HOMBRES]]+Tabla1[[#This Row],[TOTAL MUJERES]]</f>
        <v>1111</v>
      </c>
      <c r="F42" s="24">
        <v>12</v>
      </c>
      <c r="G42" s="24">
        <v>13</v>
      </c>
      <c r="H42" s="24">
        <v>12</v>
      </c>
      <c r="I42" s="24">
        <v>12</v>
      </c>
      <c r="J42" s="24">
        <v>11</v>
      </c>
      <c r="K42" s="24">
        <v>11</v>
      </c>
      <c r="L42" s="24">
        <v>10</v>
      </c>
      <c r="M42" s="24">
        <v>9</v>
      </c>
      <c r="N42" s="24">
        <v>10</v>
      </c>
      <c r="O42" s="24">
        <v>9</v>
      </c>
      <c r="P42" s="24">
        <v>8</v>
      </c>
      <c r="Q42" s="24">
        <v>8</v>
      </c>
      <c r="R42" s="24">
        <v>8</v>
      </c>
      <c r="S42" s="24">
        <v>9</v>
      </c>
      <c r="T42" s="24">
        <v>8</v>
      </c>
      <c r="U42" s="24">
        <v>9</v>
      </c>
      <c r="V42" s="24">
        <v>8</v>
      </c>
      <c r="W42" s="24">
        <v>9</v>
      </c>
      <c r="X42" s="24">
        <v>8</v>
      </c>
      <c r="Y42" s="24">
        <v>8</v>
      </c>
      <c r="Z42" s="24">
        <v>9</v>
      </c>
      <c r="AA42" s="24">
        <v>8</v>
      </c>
      <c r="AB42" s="24">
        <v>8</v>
      </c>
      <c r="AC42" s="24">
        <v>8</v>
      </c>
      <c r="AD42" s="24">
        <v>8</v>
      </c>
      <c r="AE42" s="24">
        <v>8</v>
      </c>
      <c r="AF42" s="24">
        <v>8</v>
      </c>
      <c r="AG42" s="24">
        <v>8</v>
      </c>
      <c r="AH42" s="24">
        <v>8</v>
      </c>
      <c r="AI42" s="24">
        <v>9</v>
      </c>
      <c r="AJ42" s="24">
        <v>9</v>
      </c>
      <c r="AK42" s="24">
        <v>9</v>
      </c>
      <c r="AL42" s="24">
        <v>9</v>
      </c>
      <c r="AM42" s="24">
        <v>9</v>
      </c>
      <c r="AN42" s="24">
        <v>9</v>
      </c>
      <c r="AO42" s="24">
        <v>8</v>
      </c>
      <c r="AP42" s="24">
        <v>8</v>
      </c>
      <c r="AQ42" s="24">
        <v>8</v>
      </c>
      <c r="AR42" s="24">
        <v>8</v>
      </c>
      <c r="AS42" s="24">
        <v>7</v>
      </c>
      <c r="AT42" s="24">
        <v>7</v>
      </c>
      <c r="AU42" s="24">
        <v>7</v>
      </c>
      <c r="AV42" s="24">
        <v>7</v>
      </c>
      <c r="AW42" s="24">
        <v>6</v>
      </c>
      <c r="AX42" s="24">
        <v>6</v>
      </c>
      <c r="AY42" s="24">
        <v>6</v>
      </c>
      <c r="AZ42" s="24">
        <v>6</v>
      </c>
      <c r="BA42" s="24">
        <v>5</v>
      </c>
      <c r="BB42" s="24">
        <v>5</v>
      </c>
      <c r="BC42" s="24">
        <v>5</v>
      </c>
      <c r="BD42" s="24">
        <v>5</v>
      </c>
      <c r="BE42" s="24">
        <v>5</v>
      </c>
      <c r="BF42" s="24">
        <v>5</v>
      </c>
      <c r="BG42" s="24">
        <v>5</v>
      </c>
      <c r="BH42" s="24">
        <v>4</v>
      </c>
      <c r="BI42" s="24">
        <v>4</v>
      </c>
      <c r="BJ42" s="24">
        <v>4</v>
      </c>
      <c r="BK42" s="24">
        <v>4</v>
      </c>
      <c r="BL42" s="24">
        <v>4</v>
      </c>
      <c r="BM42" s="24">
        <v>4</v>
      </c>
      <c r="BN42" s="24">
        <v>4</v>
      </c>
      <c r="BO42" s="24">
        <v>4</v>
      </c>
      <c r="BP42" s="24">
        <v>4</v>
      </c>
      <c r="BQ42" s="24">
        <v>4</v>
      </c>
      <c r="BR42" s="24">
        <v>4</v>
      </c>
      <c r="BS42" s="24">
        <v>4</v>
      </c>
      <c r="BT42" s="24">
        <v>4</v>
      </c>
      <c r="BU42" s="24">
        <v>4</v>
      </c>
      <c r="BV42" s="24">
        <v>4</v>
      </c>
      <c r="BW42" s="24">
        <v>4</v>
      </c>
      <c r="BX42" s="24">
        <v>4</v>
      </c>
      <c r="BY42" s="24">
        <v>4</v>
      </c>
      <c r="BZ42" s="24">
        <v>4</v>
      </c>
      <c r="CA42" s="24">
        <v>4</v>
      </c>
      <c r="CB42" s="24">
        <v>4</v>
      </c>
      <c r="CC42" s="24">
        <v>4</v>
      </c>
      <c r="CD42" s="24">
        <v>3</v>
      </c>
      <c r="CE42" s="24">
        <v>3</v>
      </c>
      <c r="CF42" s="24">
        <v>3</v>
      </c>
      <c r="CG42" s="24">
        <v>3</v>
      </c>
      <c r="CH42" s="24">
        <v>3</v>
      </c>
      <c r="CI42" s="24">
        <v>3</v>
      </c>
      <c r="CJ42" s="24">
        <v>2</v>
      </c>
      <c r="CK42" s="24">
        <v>2</v>
      </c>
      <c r="CL42" s="24">
        <v>1</v>
      </c>
      <c r="CM42" s="24">
        <v>1</v>
      </c>
      <c r="CN42" s="24">
        <v>1</v>
      </c>
      <c r="CO42" s="24">
        <v>1</v>
      </c>
      <c r="CP42" s="24">
        <v>0</v>
      </c>
      <c r="CQ42" s="24">
        <v>1</v>
      </c>
      <c r="CR42" s="24">
        <v>0</v>
      </c>
      <c r="CS42" s="24">
        <v>0</v>
      </c>
      <c r="CT42" s="24">
        <v>0</v>
      </c>
      <c r="CU42" s="24">
        <v>0</v>
      </c>
      <c r="CV42" s="24">
        <v>0</v>
      </c>
      <c r="CW42" s="24">
        <v>0</v>
      </c>
      <c r="CX42" s="24">
        <v>0</v>
      </c>
      <c r="CY42" s="24">
        <v>0</v>
      </c>
      <c r="CZ42" s="24">
        <v>0</v>
      </c>
      <c r="DA42" s="24">
        <v>0</v>
      </c>
      <c r="DB42" s="24">
        <v>0</v>
      </c>
      <c r="DC42" s="24">
        <v>13</v>
      </c>
      <c r="DD42" s="24">
        <v>13</v>
      </c>
      <c r="DE42" s="24">
        <v>13</v>
      </c>
      <c r="DF42" s="24">
        <v>12</v>
      </c>
      <c r="DG42" s="24">
        <v>11</v>
      </c>
      <c r="DH42" s="24">
        <v>10</v>
      </c>
      <c r="DI42" s="24">
        <v>9</v>
      </c>
      <c r="DJ42" s="24">
        <v>8</v>
      </c>
      <c r="DK42" s="24">
        <v>7</v>
      </c>
      <c r="DL42" s="24">
        <v>6</v>
      </c>
      <c r="DM42" s="24">
        <v>5</v>
      </c>
      <c r="DN42" s="24">
        <v>4</v>
      </c>
      <c r="DO42" s="24">
        <v>4</v>
      </c>
      <c r="DP42" s="24">
        <v>4</v>
      </c>
      <c r="DQ42" s="24">
        <v>5</v>
      </c>
      <c r="DR42" s="24">
        <v>5</v>
      </c>
      <c r="DS42" s="24">
        <v>6</v>
      </c>
      <c r="DT42" s="24">
        <v>6</v>
      </c>
      <c r="DU42" s="24">
        <v>7</v>
      </c>
      <c r="DV42" s="24">
        <v>8</v>
      </c>
      <c r="DW42" s="24">
        <v>8</v>
      </c>
      <c r="DX42" s="24">
        <v>8</v>
      </c>
      <c r="DY42" s="24">
        <v>9</v>
      </c>
      <c r="DZ42" s="24">
        <v>9</v>
      </c>
      <c r="EA42" s="24">
        <v>8</v>
      </c>
      <c r="EB42" s="24">
        <v>8</v>
      </c>
      <c r="EC42" s="24">
        <v>8</v>
      </c>
      <c r="ED42" s="24">
        <v>8</v>
      </c>
      <c r="EE42" s="24">
        <v>7</v>
      </c>
      <c r="EF42" s="24">
        <v>7</v>
      </c>
      <c r="EG42" s="24">
        <v>8</v>
      </c>
      <c r="EH42" s="24">
        <v>8</v>
      </c>
      <c r="EI42" s="24">
        <v>8</v>
      </c>
      <c r="EJ42" s="24">
        <v>7</v>
      </c>
      <c r="EK42" s="24">
        <v>7</v>
      </c>
      <c r="EL42" s="24">
        <v>7</v>
      </c>
      <c r="EM42" s="24">
        <v>6</v>
      </c>
      <c r="EN42" s="24">
        <v>6</v>
      </c>
      <c r="EO42" s="24">
        <v>6</v>
      </c>
      <c r="EP42" s="24">
        <v>6</v>
      </c>
      <c r="EQ42" s="24">
        <v>6</v>
      </c>
      <c r="ER42" s="24">
        <v>6</v>
      </c>
      <c r="ES42" s="24">
        <v>6</v>
      </c>
      <c r="ET42" s="24">
        <v>6</v>
      </c>
      <c r="EU42" s="24">
        <v>6</v>
      </c>
      <c r="EV42" s="24">
        <v>7</v>
      </c>
      <c r="EW42" s="24">
        <v>7</v>
      </c>
      <c r="EX42" s="24">
        <v>7</v>
      </c>
      <c r="EY42" s="24">
        <v>7</v>
      </c>
      <c r="EZ42" s="24">
        <v>6</v>
      </c>
      <c r="FA42" s="24">
        <v>6</v>
      </c>
      <c r="FB42" s="24">
        <v>6</v>
      </c>
      <c r="FC42" s="24">
        <v>6</v>
      </c>
      <c r="FD42" s="24">
        <v>6</v>
      </c>
      <c r="FE42" s="24">
        <v>6</v>
      </c>
      <c r="FF42" s="24">
        <v>6</v>
      </c>
      <c r="FG42" s="24">
        <v>6</v>
      </c>
      <c r="FH42" s="24">
        <v>6</v>
      </c>
      <c r="FI42" s="24">
        <v>6</v>
      </c>
      <c r="FJ42" s="24">
        <v>6</v>
      </c>
      <c r="FK42" s="24">
        <v>4</v>
      </c>
      <c r="FL42" s="24">
        <v>4</v>
      </c>
      <c r="FM42" s="24">
        <v>4</v>
      </c>
      <c r="FN42" s="24">
        <v>4</v>
      </c>
      <c r="FO42" s="24">
        <v>4</v>
      </c>
      <c r="FP42" s="24">
        <v>5</v>
      </c>
      <c r="FQ42" s="24">
        <v>5</v>
      </c>
      <c r="FR42" s="24">
        <v>5</v>
      </c>
      <c r="FS42" s="24">
        <v>5</v>
      </c>
      <c r="FT42" s="24">
        <v>5</v>
      </c>
      <c r="FU42" s="24">
        <v>5</v>
      </c>
      <c r="FV42" s="24">
        <v>5</v>
      </c>
      <c r="FW42" s="24">
        <v>5</v>
      </c>
      <c r="FX42" s="24">
        <v>5</v>
      </c>
      <c r="FY42" s="24">
        <v>5</v>
      </c>
      <c r="FZ42" s="24">
        <v>5</v>
      </c>
      <c r="GA42" s="24">
        <v>4</v>
      </c>
      <c r="GB42" s="24">
        <v>4</v>
      </c>
      <c r="GC42" s="24">
        <v>4</v>
      </c>
      <c r="GD42" s="24">
        <v>4</v>
      </c>
      <c r="GE42" s="24">
        <v>4</v>
      </c>
      <c r="GF42" s="24">
        <v>3</v>
      </c>
      <c r="GG42" s="24">
        <v>3</v>
      </c>
      <c r="GH42" s="24">
        <v>3</v>
      </c>
      <c r="GI42" s="24">
        <v>3</v>
      </c>
      <c r="GJ42" s="24">
        <v>3</v>
      </c>
      <c r="GK42" s="24">
        <v>3</v>
      </c>
      <c r="GL42" s="24">
        <v>3</v>
      </c>
      <c r="GM42" s="24">
        <v>2</v>
      </c>
      <c r="GN42" s="24">
        <v>2</v>
      </c>
      <c r="GO42" s="24">
        <v>2</v>
      </c>
      <c r="GP42" s="24">
        <v>1</v>
      </c>
      <c r="GQ42" s="24">
        <v>1</v>
      </c>
      <c r="GR42" s="24">
        <v>1</v>
      </c>
      <c r="GS42" s="24">
        <v>1</v>
      </c>
      <c r="GT42" s="24">
        <v>1</v>
      </c>
      <c r="GU42" s="24">
        <v>0</v>
      </c>
      <c r="GV42" s="24">
        <v>1</v>
      </c>
      <c r="GW42" s="24">
        <v>1</v>
      </c>
      <c r="GX42" s="24">
        <v>0</v>
      </c>
      <c r="GY42" s="25">
        <v>0</v>
      </c>
    </row>
    <row r="43" spans="1:207" s="17" customFormat="1" ht="12.75" hidden="1" x14ac:dyDescent="0.2">
      <c r="A43" s="23" t="s">
        <v>209</v>
      </c>
      <c r="B43" s="24">
        <v>2018</v>
      </c>
      <c r="C43" s="24">
        <f>SUM(Tabla1[[#This Row],[Hombres_0]:[Hombres_100 y más]])</f>
        <v>556</v>
      </c>
      <c r="D43" s="24">
        <f>SUM(Tabla1[[#This Row],[Mujeres_0]:[Mujeres_100 y más]])</f>
        <v>562</v>
      </c>
      <c r="E43" s="24">
        <f>Tabla1[[#This Row],[TOTAL HOMBRES]]+Tabla1[[#This Row],[TOTAL MUJERES]]</f>
        <v>1118</v>
      </c>
      <c r="F43" s="24">
        <v>12</v>
      </c>
      <c r="G43" s="24">
        <v>13</v>
      </c>
      <c r="H43" s="24">
        <v>12</v>
      </c>
      <c r="I43" s="24">
        <v>12</v>
      </c>
      <c r="J43" s="24">
        <v>12</v>
      </c>
      <c r="K43" s="24">
        <v>10</v>
      </c>
      <c r="L43" s="24">
        <v>11</v>
      </c>
      <c r="M43" s="24">
        <v>9</v>
      </c>
      <c r="N43" s="24">
        <v>10</v>
      </c>
      <c r="O43" s="24">
        <v>9</v>
      </c>
      <c r="P43" s="24">
        <v>8</v>
      </c>
      <c r="Q43" s="24">
        <v>9</v>
      </c>
      <c r="R43" s="24">
        <v>8</v>
      </c>
      <c r="S43" s="24">
        <v>8</v>
      </c>
      <c r="T43" s="24">
        <v>9</v>
      </c>
      <c r="U43" s="24">
        <v>8</v>
      </c>
      <c r="V43" s="24">
        <v>9</v>
      </c>
      <c r="W43" s="24">
        <v>9</v>
      </c>
      <c r="X43" s="24">
        <v>9</v>
      </c>
      <c r="Y43" s="24">
        <v>9</v>
      </c>
      <c r="Z43" s="24">
        <v>9</v>
      </c>
      <c r="AA43" s="24">
        <v>7</v>
      </c>
      <c r="AB43" s="24">
        <v>7</v>
      </c>
      <c r="AC43" s="24">
        <v>7</v>
      </c>
      <c r="AD43" s="24">
        <v>8</v>
      </c>
      <c r="AE43" s="24">
        <v>8</v>
      </c>
      <c r="AF43" s="24">
        <v>8</v>
      </c>
      <c r="AG43" s="24">
        <v>7</v>
      </c>
      <c r="AH43" s="24">
        <v>8</v>
      </c>
      <c r="AI43" s="24">
        <v>9</v>
      </c>
      <c r="AJ43" s="24">
        <v>9</v>
      </c>
      <c r="AK43" s="24">
        <v>9</v>
      </c>
      <c r="AL43" s="24">
        <v>8</v>
      </c>
      <c r="AM43" s="24">
        <v>10</v>
      </c>
      <c r="AN43" s="24">
        <v>10</v>
      </c>
      <c r="AO43" s="24">
        <v>10</v>
      </c>
      <c r="AP43" s="24">
        <v>8</v>
      </c>
      <c r="AQ43" s="24">
        <v>8</v>
      </c>
      <c r="AR43" s="24">
        <v>7</v>
      </c>
      <c r="AS43" s="24">
        <v>8</v>
      </c>
      <c r="AT43" s="24">
        <v>7</v>
      </c>
      <c r="AU43" s="24">
        <v>7</v>
      </c>
      <c r="AV43" s="24">
        <v>6</v>
      </c>
      <c r="AW43" s="24">
        <v>6</v>
      </c>
      <c r="AX43" s="24">
        <v>6</v>
      </c>
      <c r="AY43" s="24">
        <v>5</v>
      </c>
      <c r="AZ43" s="24">
        <v>5</v>
      </c>
      <c r="BA43" s="24">
        <v>6</v>
      </c>
      <c r="BB43" s="24">
        <v>6</v>
      </c>
      <c r="BC43" s="24">
        <v>5</v>
      </c>
      <c r="BD43" s="24">
        <v>5</v>
      </c>
      <c r="BE43" s="24">
        <v>5</v>
      </c>
      <c r="BF43" s="24">
        <v>5</v>
      </c>
      <c r="BG43" s="24">
        <v>5</v>
      </c>
      <c r="BH43" s="24">
        <v>5</v>
      </c>
      <c r="BI43" s="24">
        <v>4</v>
      </c>
      <c r="BJ43" s="24">
        <v>3</v>
      </c>
      <c r="BK43" s="24">
        <v>4</v>
      </c>
      <c r="BL43" s="24">
        <v>4</v>
      </c>
      <c r="BM43" s="24">
        <v>3</v>
      </c>
      <c r="BN43" s="24">
        <v>4</v>
      </c>
      <c r="BO43" s="24">
        <v>4</v>
      </c>
      <c r="BP43" s="24">
        <v>4</v>
      </c>
      <c r="BQ43" s="24">
        <v>4</v>
      </c>
      <c r="BR43" s="24">
        <v>4</v>
      </c>
      <c r="BS43" s="24">
        <v>4</v>
      </c>
      <c r="BT43" s="24">
        <v>4</v>
      </c>
      <c r="BU43" s="24">
        <v>4</v>
      </c>
      <c r="BV43" s="24">
        <v>4</v>
      </c>
      <c r="BW43" s="24">
        <v>3</v>
      </c>
      <c r="BX43" s="24">
        <v>4</v>
      </c>
      <c r="BY43" s="24">
        <v>4</v>
      </c>
      <c r="BZ43" s="24">
        <v>3</v>
      </c>
      <c r="CA43" s="24">
        <v>4</v>
      </c>
      <c r="CB43" s="24">
        <v>4</v>
      </c>
      <c r="CC43" s="24">
        <v>4</v>
      </c>
      <c r="CD43" s="24">
        <v>4</v>
      </c>
      <c r="CE43" s="24">
        <v>2</v>
      </c>
      <c r="CF43" s="24">
        <v>3</v>
      </c>
      <c r="CG43" s="24">
        <v>2</v>
      </c>
      <c r="CH43" s="24">
        <v>3</v>
      </c>
      <c r="CI43" s="24">
        <v>1</v>
      </c>
      <c r="CJ43" s="24">
        <v>3</v>
      </c>
      <c r="CK43" s="24">
        <v>2</v>
      </c>
      <c r="CL43" s="24">
        <v>3</v>
      </c>
      <c r="CM43" s="24">
        <v>2</v>
      </c>
      <c r="CN43" s="24">
        <v>0</v>
      </c>
      <c r="CO43" s="24">
        <v>0</v>
      </c>
      <c r="CP43" s="24">
        <v>1</v>
      </c>
      <c r="CQ43" s="24">
        <v>1</v>
      </c>
      <c r="CR43" s="24">
        <v>0</v>
      </c>
      <c r="CS43" s="24">
        <v>0</v>
      </c>
      <c r="CT43" s="24">
        <v>0</v>
      </c>
      <c r="CU43" s="24">
        <v>1</v>
      </c>
      <c r="CV43" s="24">
        <v>0</v>
      </c>
      <c r="CW43" s="24">
        <v>1</v>
      </c>
      <c r="CX43" s="24">
        <v>0</v>
      </c>
      <c r="CY43" s="24">
        <v>1</v>
      </c>
      <c r="CZ43" s="24">
        <v>1</v>
      </c>
      <c r="DA43" s="24">
        <v>0</v>
      </c>
      <c r="DB43" s="24">
        <v>0</v>
      </c>
      <c r="DC43" s="24">
        <v>13</v>
      </c>
      <c r="DD43" s="24">
        <v>13</v>
      </c>
      <c r="DE43" s="24">
        <v>13</v>
      </c>
      <c r="DF43" s="24">
        <v>12</v>
      </c>
      <c r="DG43" s="24">
        <v>11</v>
      </c>
      <c r="DH43" s="24">
        <v>11</v>
      </c>
      <c r="DI43" s="24">
        <v>9</v>
      </c>
      <c r="DJ43" s="24">
        <v>8</v>
      </c>
      <c r="DK43" s="24">
        <v>7</v>
      </c>
      <c r="DL43" s="24">
        <v>6</v>
      </c>
      <c r="DM43" s="24">
        <v>4</v>
      </c>
      <c r="DN43" s="24">
        <v>5</v>
      </c>
      <c r="DO43" s="24">
        <v>4</v>
      </c>
      <c r="DP43" s="24">
        <v>4</v>
      </c>
      <c r="DQ43" s="24">
        <v>5</v>
      </c>
      <c r="DR43" s="24">
        <v>4</v>
      </c>
      <c r="DS43" s="24">
        <v>6</v>
      </c>
      <c r="DT43" s="24">
        <v>7</v>
      </c>
      <c r="DU43" s="24">
        <v>8</v>
      </c>
      <c r="DV43" s="24">
        <v>8</v>
      </c>
      <c r="DW43" s="24">
        <v>9</v>
      </c>
      <c r="DX43" s="24">
        <v>9</v>
      </c>
      <c r="DY43" s="24">
        <v>8</v>
      </c>
      <c r="DZ43" s="24">
        <v>8</v>
      </c>
      <c r="EA43" s="24">
        <v>8</v>
      </c>
      <c r="EB43" s="24">
        <v>7</v>
      </c>
      <c r="EC43" s="24">
        <v>8</v>
      </c>
      <c r="ED43" s="24">
        <v>8</v>
      </c>
      <c r="EE43" s="24">
        <v>8</v>
      </c>
      <c r="EF43" s="24">
        <v>7</v>
      </c>
      <c r="EG43" s="24">
        <v>8</v>
      </c>
      <c r="EH43" s="24">
        <v>7</v>
      </c>
      <c r="EI43" s="24">
        <v>8</v>
      </c>
      <c r="EJ43" s="24">
        <v>7</v>
      </c>
      <c r="EK43" s="24">
        <v>8</v>
      </c>
      <c r="EL43" s="24">
        <v>6</v>
      </c>
      <c r="EM43" s="24">
        <v>6</v>
      </c>
      <c r="EN43" s="24">
        <v>6</v>
      </c>
      <c r="EO43" s="24">
        <v>6</v>
      </c>
      <c r="EP43" s="24">
        <v>7</v>
      </c>
      <c r="EQ43" s="24">
        <v>6</v>
      </c>
      <c r="ER43" s="24">
        <v>6</v>
      </c>
      <c r="ES43" s="24">
        <v>6</v>
      </c>
      <c r="ET43" s="24">
        <v>5</v>
      </c>
      <c r="EU43" s="24">
        <v>5</v>
      </c>
      <c r="EV43" s="24">
        <v>6</v>
      </c>
      <c r="EW43" s="24">
        <v>8</v>
      </c>
      <c r="EX43" s="24">
        <v>8</v>
      </c>
      <c r="EY43" s="24">
        <v>7</v>
      </c>
      <c r="EZ43" s="24">
        <v>6</v>
      </c>
      <c r="FA43" s="24">
        <v>7</v>
      </c>
      <c r="FB43" s="24">
        <v>6</v>
      </c>
      <c r="FC43" s="24">
        <v>6</v>
      </c>
      <c r="FD43" s="24">
        <v>8</v>
      </c>
      <c r="FE43" s="24">
        <v>6</v>
      </c>
      <c r="FF43" s="24">
        <v>6</v>
      </c>
      <c r="FG43" s="24">
        <v>6</v>
      </c>
      <c r="FH43" s="24">
        <v>7</v>
      </c>
      <c r="FI43" s="24">
        <v>5</v>
      </c>
      <c r="FJ43" s="24">
        <v>6</v>
      </c>
      <c r="FK43" s="24">
        <v>5</v>
      </c>
      <c r="FL43" s="24">
        <v>4</v>
      </c>
      <c r="FM43" s="24">
        <v>5</v>
      </c>
      <c r="FN43" s="24">
        <v>4</v>
      </c>
      <c r="FO43" s="24">
        <v>4</v>
      </c>
      <c r="FP43" s="24">
        <v>4</v>
      </c>
      <c r="FQ43" s="24">
        <v>5</v>
      </c>
      <c r="FR43" s="24">
        <v>5</v>
      </c>
      <c r="FS43" s="24">
        <v>4</v>
      </c>
      <c r="FT43" s="24">
        <v>5</v>
      </c>
      <c r="FU43" s="24">
        <v>5</v>
      </c>
      <c r="FV43" s="24">
        <v>5</v>
      </c>
      <c r="FW43" s="24">
        <v>5</v>
      </c>
      <c r="FX43" s="24">
        <v>6</v>
      </c>
      <c r="FY43" s="24">
        <v>4</v>
      </c>
      <c r="FZ43" s="24">
        <v>5</v>
      </c>
      <c r="GA43" s="24">
        <v>4</v>
      </c>
      <c r="GB43" s="24">
        <v>4</v>
      </c>
      <c r="GC43" s="24">
        <v>5</v>
      </c>
      <c r="GD43" s="24">
        <v>5</v>
      </c>
      <c r="GE43" s="24">
        <v>3</v>
      </c>
      <c r="GF43" s="24">
        <v>3</v>
      </c>
      <c r="GG43" s="24">
        <v>3</v>
      </c>
      <c r="GH43" s="24">
        <v>2</v>
      </c>
      <c r="GI43" s="24">
        <v>3</v>
      </c>
      <c r="GJ43" s="24">
        <v>1</v>
      </c>
      <c r="GK43" s="24">
        <v>3</v>
      </c>
      <c r="GL43" s="24">
        <v>2</v>
      </c>
      <c r="GM43" s="24">
        <v>3</v>
      </c>
      <c r="GN43" s="24">
        <v>2</v>
      </c>
      <c r="GO43" s="24">
        <v>2</v>
      </c>
      <c r="GP43" s="24">
        <v>2</v>
      </c>
      <c r="GQ43" s="24">
        <v>3</v>
      </c>
      <c r="GR43" s="24">
        <v>1</v>
      </c>
      <c r="GS43" s="24">
        <v>0</v>
      </c>
      <c r="GT43" s="24">
        <v>1</v>
      </c>
      <c r="GU43" s="24">
        <v>0</v>
      </c>
      <c r="GV43" s="24">
        <v>0</v>
      </c>
      <c r="GW43" s="24">
        <v>0</v>
      </c>
      <c r="GX43" s="24">
        <v>2</v>
      </c>
      <c r="GY43" s="25">
        <v>0</v>
      </c>
    </row>
    <row r="44" spans="1:207" s="17" customFormat="1" ht="12.75" hidden="1" x14ac:dyDescent="0.2">
      <c r="A44" s="23" t="s">
        <v>209</v>
      </c>
      <c r="B44" s="24">
        <v>2019</v>
      </c>
      <c r="C44" s="24">
        <f>SUM(Tabla1[[#This Row],[Hombres_0]:[Hombres_100 y más]])</f>
        <v>567</v>
      </c>
      <c r="D44" s="24">
        <f>SUM(Tabla1[[#This Row],[Mujeres_0]:[Mujeres_100 y más]])</f>
        <v>571</v>
      </c>
      <c r="E44" s="24">
        <f>Tabla1[[#This Row],[TOTAL HOMBRES]]+Tabla1[[#This Row],[TOTAL MUJERES]]</f>
        <v>1138</v>
      </c>
      <c r="F44" s="24">
        <v>12</v>
      </c>
      <c r="G44" s="24">
        <v>13</v>
      </c>
      <c r="H44" s="24">
        <v>12</v>
      </c>
      <c r="I44" s="24">
        <v>13</v>
      </c>
      <c r="J44" s="24">
        <v>11</v>
      </c>
      <c r="K44" s="24">
        <v>11</v>
      </c>
      <c r="L44" s="24">
        <v>10</v>
      </c>
      <c r="M44" s="24">
        <v>11</v>
      </c>
      <c r="N44" s="24">
        <v>9</v>
      </c>
      <c r="O44" s="24">
        <v>9</v>
      </c>
      <c r="P44" s="24">
        <v>10</v>
      </c>
      <c r="Q44" s="24">
        <v>8</v>
      </c>
      <c r="R44" s="24">
        <v>8</v>
      </c>
      <c r="S44" s="24">
        <v>9</v>
      </c>
      <c r="T44" s="24">
        <v>7</v>
      </c>
      <c r="U44" s="24">
        <v>10</v>
      </c>
      <c r="V44" s="24">
        <v>8</v>
      </c>
      <c r="W44" s="24">
        <v>9</v>
      </c>
      <c r="X44" s="24">
        <v>10</v>
      </c>
      <c r="Y44" s="24">
        <v>9</v>
      </c>
      <c r="Z44" s="24">
        <v>8</v>
      </c>
      <c r="AA44" s="24">
        <v>8</v>
      </c>
      <c r="AB44" s="24">
        <v>7</v>
      </c>
      <c r="AC44" s="24">
        <v>8</v>
      </c>
      <c r="AD44" s="24">
        <v>8</v>
      </c>
      <c r="AE44" s="24">
        <v>8</v>
      </c>
      <c r="AF44" s="24">
        <v>8</v>
      </c>
      <c r="AG44" s="24">
        <v>8</v>
      </c>
      <c r="AH44" s="24">
        <v>9</v>
      </c>
      <c r="AI44" s="24">
        <v>8</v>
      </c>
      <c r="AJ44" s="24">
        <v>9</v>
      </c>
      <c r="AK44" s="24">
        <v>9</v>
      </c>
      <c r="AL44" s="24">
        <v>9</v>
      </c>
      <c r="AM44" s="24">
        <v>10</v>
      </c>
      <c r="AN44" s="24">
        <v>9</v>
      </c>
      <c r="AO44" s="24">
        <v>9</v>
      </c>
      <c r="AP44" s="24">
        <v>9</v>
      </c>
      <c r="AQ44" s="24">
        <v>8</v>
      </c>
      <c r="AR44" s="24">
        <v>8</v>
      </c>
      <c r="AS44" s="24">
        <v>7</v>
      </c>
      <c r="AT44" s="24">
        <v>7</v>
      </c>
      <c r="AU44" s="24">
        <v>8</v>
      </c>
      <c r="AV44" s="24">
        <v>6</v>
      </c>
      <c r="AW44" s="24">
        <v>6</v>
      </c>
      <c r="AX44" s="24">
        <v>6</v>
      </c>
      <c r="AY44" s="24">
        <v>6</v>
      </c>
      <c r="AZ44" s="24">
        <v>6</v>
      </c>
      <c r="BA44" s="24">
        <v>5</v>
      </c>
      <c r="BB44" s="24">
        <v>6</v>
      </c>
      <c r="BC44" s="24">
        <v>6</v>
      </c>
      <c r="BD44" s="24">
        <v>4</v>
      </c>
      <c r="BE44" s="24">
        <v>5</v>
      </c>
      <c r="BF44" s="24">
        <v>5</v>
      </c>
      <c r="BG44" s="24">
        <v>5</v>
      </c>
      <c r="BH44" s="24">
        <v>5</v>
      </c>
      <c r="BI44" s="24">
        <v>4</v>
      </c>
      <c r="BJ44" s="24">
        <v>4</v>
      </c>
      <c r="BK44" s="24">
        <v>4</v>
      </c>
      <c r="BL44" s="24">
        <v>4</v>
      </c>
      <c r="BM44" s="24">
        <v>4</v>
      </c>
      <c r="BN44" s="24">
        <v>3</v>
      </c>
      <c r="BO44" s="24">
        <v>4</v>
      </c>
      <c r="BP44" s="24">
        <v>4</v>
      </c>
      <c r="BQ44" s="24">
        <v>4</v>
      </c>
      <c r="BR44" s="24">
        <v>4</v>
      </c>
      <c r="BS44" s="24">
        <v>4</v>
      </c>
      <c r="BT44" s="24">
        <v>4</v>
      </c>
      <c r="BU44" s="24">
        <v>4</v>
      </c>
      <c r="BV44" s="24">
        <v>4</v>
      </c>
      <c r="BW44" s="24">
        <v>4</v>
      </c>
      <c r="BX44" s="24">
        <v>4</v>
      </c>
      <c r="BY44" s="24">
        <v>4</v>
      </c>
      <c r="BZ44" s="24">
        <v>4</v>
      </c>
      <c r="CA44" s="24">
        <v>4</v>
      </c>
      <c r="CB44" s="24">
        <v>4</v>
      </c>
      <c r="CC44" s="24">
        <v>3</v>
      </c>
      <c r="CD44" s="24">
        <v>4</v>
      </c>
      <c r="CE44" s="24">
        <v>4</v>
      </c>
      <c r="CF44" s="24">
        <v>3</v>
      </c>
      <c r="CG44" s="24">
        <v>2</v>
      </c>
      <c r="CH44" s="24">
        <v>1</v>
      </c>
      <c r="CI44" s="24">
        <v>3</v>
      </c>
      <c r="CJ44" s="24">
        <v>3</v>
      </c>
      <c r="CK44" s="24">
        <v>2</v>
      </c>
      <c r="CL44" s="24">
        <v>2</v>
      </c>
      <c r="CM44" s="24">
        <v>2</v>
      </c>
      <c r="CN44" s="24">
        <v>1</v>
      </c>
      <c r="CO44" s="24">
        <v>0</v>
      </c>
      <c r="CP44" s="24">
        <v>0</v>
      </c>
      <c r="CQ44" s="24">
        <v>0</v>
      </c>
      <c r="CR44" s="24">
        <v>2</v>
      </c>
      <c r="CS44" s="24">
        <v>0</v>
      </c>
      <c r="CT44" s="24">
        <v>0</v>
      </c>
      <c r="CU44" s="24">
        <v>1</v>
      </c>
      <c r="CV44" s="24">
        <v>0</v>
      </c>
      <c r="CW44" s="24">
        <v>0</v>
      </c>
      <c r="CX44" s="24">
        <v>1</v>
      </c>
      <c r="CY44" s="24">
        <v>0</v>
      </c>
      <c r="CZ44" s="24">
        <v>1</v>
      </c>
      <c r="DA44" s="24">
        <v>1</v>
      </c>
      <c r="DB44" s="24">
        <v>0</v>
      </c>
      <c r="DC44" s="24">
        <v>13</v>
      </c>
      <c r="DD44" s="24">
        <v>14</v>
      </c>
      <c r="DE44" s="24">
        <v>13</v>
      </c>
      <c r="DF44" s="24">
        <v>12</v>
      </c>
      <c r="DG44" s="24">
        <v>12</v>
      </c>
      <c r="DH44" s="24">
        <v>10</v>
      </c>
      <c r="DI44" s="24">
        <v>9</v>
      </c>
      <c r="DJ44" s="24">
        <v>8</v>
      </c>
      <c r="DK44" s="24">
        <v>7</v>
      </c>
      <c r="DL44" s="24">
        <v>6</v>
      </c>
      <c r="DM44" s="24">
        <v>5</v>
      </c>
      <c r="DN44" s="24">
        <v>4</v>
      </c>
      <c r="DO44" s="24">
        <v>4</v>
      </c>
      <c r="DP44" s="24">
        <v>4</v>
      </c>
      <c r="DQ44" s="24">
        <v>4</v>
      </c>
      <c r="DR44" s="24">
        <v>5</v>
      </c>
      <c r="DS44" s="24">
        <v>6</v>
      </c>
      <c r="DT44" s="24">
        <v>8</v>
      </c>
      <c r="DU44" s="24">
        <v>8</v>
      </c>
      <c r="DV44" s="24">
        <v>8</v>
      </c>
      <c r="DW44" s="24">
        <v>9</v>
      </c>
      <c r="DX44" s="24">
        <v>8</v>
      </c>
      <c r="DY44" s="24">
        <v>9</v>
      </c>
      <c r="DZ44" s="24">
        <v>7</v>
      </c>
      <c r="EA44" s="24">
        <v>9</v>
      </c>
      <c r="EB44" s="24">
        <v>8</v>
      </c>
      <c r="EC44" s="24">
        <v>8</v>
      </c>
      <c r="ED44" s="24">
        <v>8</v>
      </c>
      <c r="EE44" s="24">
        <v>7</v>
      </c>
      <c r="EF44" s="24">
        <v>8</v>
      </c>
      <c r="EG44" s="24">
        <v>8</v>
      </c>
      <c r="EH44" s="24">
        <v>7</v>
      </c>
      <c r="EI44" s="24">
        <v>7</v>
      </c>
      <c r="EJ44" s="24">
        <v>8</v>
      </c>
      <c r="EK44" s="24">
        <v>8</v>
      </c>
      <c r="EL44" s="24">
        <v>6</v>
      </c>
      <c r="EM44" s="24">
        <v>6</v>
      </c>
      <c r="EN44" s="24">
        <v>7</v>
      </c>
      <c r="EO44" s="24">
        <v>6</v>
      </c>
      <c r="EP44" s="24">
        <v>6</v>
      </c>
      <c r="EQ44" s="24">
        <v>6</v>
      </c>
      <c r="ER44" s="24">
        <v>6</v>
      </c>
      <c r="ES44" s="24">
        <v>6</v>
      </c>
      <c r="ET44" s="24">
        <v>5</v>
      </c>
      <c r="EU44" s="24">
        <v>6</v>
      </c>
      <c r="EV44" s="24">
        <v>6</v>
      </c>
      <c r="EW44" s="24">
        <v>8</v>
      </c>
      <c r="EX44" s="24">
        <v>7</v>
      </c>
      <c r="EY44" s="24">
        <v>7</v>
      </c>
      <c r="EZ44" s="24">
        <v>8</v>
      </c>
      <c r="FA44" s="24">
        <v>6</v>
      </c>
      <c r="FB44" s="24">
        <v>6</v>
      </c>
      <c r="FC44" s="24">
        <v>7</v>
      </c>
      <c r="FD44" s="24">
        <v>6</v>
      </c>
      <c r="FE44" s="24">
        <v>6</v>
      </c>
      <c r="FF44" s="24">
        <v>8</v>
      </c>
      <c r="FG44" s="24">
        <v>6</v>
      </c>
      <c r="FH44" s="24">
        <v>6</v>
      </c>
      <c r="FI44" s="24">
        <v>6</v>
      </c>
      <c r="FJ44" s="24">
        <v>6</v>
      </c>
      <c r="FK44" s="24">
        <v>6</v>
      </c>
      <c r="FL44" s="24">
        <v>4</v>
      </c>
      <c r="FM44" s="24">
        <v>4</v>
      </c>
      <c r="FN44" s="24">
        <v>4</v>
      </c>
      <c r="FO44" s="24">
        <v>3</v>
      </c>
      <c r="FP44" s="24">
        <v>4</v>
      </c>
      <c r="FQ44" s="24">
        <v>6</v>
      </c>
      <c r="FR44" s="24">
        <v>5</v>
      </c>
      <c r="FS44" s="24">
        <v>5</v>
      </c>
      <c r="FT44" s="24">
        <v>5</v>
      </c>
      <c r="FU44" s="24">
        <v>5</v>
      </c>
      <c r="FV44" s="24">
        <v>6</v>
      </c>
      <c r="FW44" s="24">
        <v>5</v>
      </c>
      <c r="FX44" s="24">
        <v>5</v>
      </c>
      <c r="FY44" s="24">
        <v>5</v>
      </c>
      <c r="FZ44" s="24">
        <v>4</v>
      </c>
      <c r="GA44" s="24">
        <v>5</v>
      </c>
      <c r="GB44" s="24">
        <v>5</v>
      </c>
      <c r="GC44" s="24">
        <v>5</v>
      </c>
      <c r="GD44" s="24">
        <v>4</v>
      </c>
      <c r="GE44" s="24">
        <v>4</v>
      </c>
      <c r="GF44" s="24">
        <v>3</v>
      </c>
      <c r="GG44" s="24">
        <v>4</v>
      </c>
      <c r="GH44" s="24">
        <v>1</v>
      </c>
      <c r="GI44" s="24">
        <v>2</v>
      </c>
      <c r="GJ44" s="24">
        <v>3</v>
      </c>
      <c r="GK44" s="24">
        <v>3</v>
      </c>
      <c r="GL44" s="24">
        <v>2</v>
      </c>
      <c r="GM44" s="24">
        <v>3</v>
      </c>
      <c r="GN44" s="24">
        <v>2</v>
      </c>
      <c r="GO44" s="24">
        <v>2</v>
      </c>
      <c r="GP44" s="24">
        <v>2</v>
      </c>
      <c r="GQ44" s="24">
        <v>2</v>
      </c>
      <c r="GR44" s="24">
        <v>1</v>
      </c>
      <c r="GS44" s="24">
        <v>1</v>
      </c>
      <c r="GT44" s="24">
        <v>0</v>
      </c>
      <c r="GU44" s="24">
        <v>1</v>
      </c>
      <c r="GV44" s="24">
        <v>0</v>
      </c>
      <c r="GW44" s="24">
        <v>0</v>
      </c>
      <c r="GX44" s="24">
        <v>2</v>
      </c>
      <c r="GY44" s="25">
        <v>0</v>
      </c>
    </row>
    <row r="45" spans="1:207" s="17" customFormat="1" ht="12.75" hidden="1" x14ac:dyDescent="0.2">
      <c r="A45" s="23" t="s">
        <v>209</v>
      </c>
      <c r="B45" s="24">
        <v>2020</v>
      </c>
      <c r="C45" s="24">
        <f>SUM(Tabla1[[#This Row],[Hombres_0]:[Hombres_100 y más]])</f>
        <v>576</v>
      </c>
      <c r="D45" s="24">
        <f>SUM(Tabla1[[#This Row],[Mujeres_0]:[Mujeres_100 y más]])</f>
        <v>577</v>
      </c>
      <c r="E45" s="24">
        <f>Tabla1[[#This Row],[TOTAL HOMBRES]]+Tabla1[[#This Row],[TOTAL MUJERES]]</f>
        <v>1153</v>
      </c>
      <c r="F45" s="24">
        <v>12</v>
      </c>
      <c r="G45" s="24">
        <v>13</v>
      </c>
      <c r="H45" s="24">
        <v>12</v>
      </c>
      <c r="I45" s="24">
        <v>13</v>
      </c>
      <c r="J45" s="24">
        <v>12</v>
      </c>
      <c r="K45" s="24">
        <v>11</v>
      </c>
      <c r="L45" s="24">
        <v>10</v>
      </c>
      <c r="M45" s="24">
        <v>11</v>
      </c>
      <c r="N45" s="24">
        <v>9</v>
      </c>
      <c r="O45" s="24">
        <v>9</v>
      </c>
      <c r="P45" s="24">
        <v>9</v>
      </c>
      <c r="Q45" s="24">
        <v>9</v>
      </c>
      <c r="R45" s="24">
        <v>8</v>
      </c>
      <c r="S45" s="24">
        <v>9</v>
      </c>
      <c r="T45" s="24">
        <v>8</v>
      </c>
      <c r="U45" s="24">
        <v>9</v>
      </c>
      <c r="V45" s="24">
        <v>8</v>
      </c>
      <c r="W45" s="24">
        <v>9</v>
      </c>
      <c r="X45" s="24">
        <v>10</v>
      </c>
      <c r="Y45" s="24">
        <v>10</v>
      </c>
      <c r="Z45" s="24">
        <v>8</v>
      </c>
      <c r="AA45" s="24">
        <v>8</v>
      </c>
      <c r="AB45" s="24">
        <v>7</v>
      </c>
      <c r="AC45" s="24">
        <v>8</v>
      </c>
      <c r="AD45" s="24">
        <v>8</v>
      </c>
      <c r="AE45" s="24">
        <v>9</v>
      </c>
      <c r="AF45" s="24">
        <v>8</v>
      </c>
      <c r="AG45" s="24">
        <v>8</v>
      </c>
      <c r="AH45" s="24">
        <v>9</v>
      </c>
      <c r="AI45" s="24">
        <v>9</v>
      </c>
      <c r="AJ45" s="24">
        <v>9</v>
      </c>
      <c r="AK45" s="24">
        <v>9</v>
      </c>
      <c r="AL45" s="24">
        <v>8</v>
      </c>
      <c r="AM45" s="24">
        <v>10</v>
      </c>
      <c r="AN45" s="24">
        <v>10</v>
      </c>
      <c r="AO45" s="24">
        <v>10</v>
      </c>
      <c r="AP45" s="24">
        <v>9</v>
      </c>
      <c r="AQ45" s="24">
        <v>8</v>
      </c>
      <c r="AR45" s="24">
        <v>7</v>
      </c>
      <c r="AS45" s="24">
        <v>8</v>
      </c>
      <c r="AT45" s="24">
        <v>7</v>
      </c>
      <c r="AU45" s="24">
        <v>7</v>
      </c>
      <c r="AV45" s="24">
        <v>6</v>
      </c>
      <c r="AW45" s="24">
        <v>6</v>
      </c>
      <c r="AX45" s="24">
        <v>6</v>
      </c>
      <c r="AY45" s="24">
        <v>6</v>
      </c>
      <c r="AZ45" s="24">
        <v>6</v>
      </c>
      <c r="BA45" s="24">
        <v>6</v>
      </c>
      <c r="BB45" s="24">
        <v>6</v>
      </c>
      <c r="BC45" s="24">
        <v>6</v>
      </c>
      <c r="BD45" s="24">
        <v>5</v>
      </c>
      <c r="BE45" s="24">
        <v>5</v>
      </c>
      <c r="BF45" s="24">
        <v>5</v>
      </c>
      <c r="BG45" s="24">
        <v>5</v>
      </c>
      <c r="BH45" s="24">
        <v>5</v>
      </c>
      <c r="BI45" s="24">
        <v>4</v>
      </c>
      <c r="BJ45" s="24">
        <v>4</v>
      </c>
      <c r="BK45" s="24">
        <v>4</v>
      </c>
      <c r="BL45" s="24">
        <v>4</v>
      </c>
      <c r="BM45" s="24">
        <v>4</v>
      </c>
      <c r="BN45" s="24">
        <v>4</v>
      </c>
      <c r="BO45" s="24">
        <v>4</v>
      </c>
      <c r="BP45" s="24">
        <v>4</v>
      </c>
      <c r="BQ45" s="24">
        <v>4</v>
      </c>
      <c r="BR45" s="24">
        <v>4</v>
      </c>
      <c r="BS45" s="24">
        <v>4</v>
      </c>
      <c r="BT45" s="24">
        <v>4</v>
      </c>
      <c r="BU45" s="24">
        <v>4</v>
      </c>
      <c r="BV45" s="24">
        <v>4</v>
      </c>
      <c r="BW45" s="24">
        <v>4</v>
      </c>
      <c r="BX45" s="24">
        <v>4</v>
      </c>
      <c r="BY45" s="24">
        <v>4</v>
      </c>
      <c r="BZ45" s="24">
        <v>4</v>
      </c>
      <c r="CA45" s="24">
        <v>4</v>
      </c>
      <c r="CB45" s="24">
        <v>4</v>
      </c>
      <c r="CC45" s="24">
        <v>4</v>
      </c>
      <c r="CD45" s="24">
        <v>4</v>
      </c>
      <c r="CE45" s="24">
        <v>4</v>
      </c>
      <c r="CF45" s="24">
        <v>2</v>
      </c>
      <c r="CG45" s="24">
        <v>3</v>
      </c>
      <c r="CH45" s="24">
        <v>2</v>
      </c>
      <c r="CI45" s="24">
        <v>3</v>
      </c>
      <c r="CJ45" s="24">
        <v>2</v>
      </c>
      <c r="CK45" s="24">
        <v>2</v>
      </c>
      <c r="CL45" s="24">
        <v>3</v>
      </c>
      <c r="CM45" s="24">
        <v>2</v>
      </c>
      <c r="CN45" s="24">
        <v>1</v>
      </c>
      <c r="CO45" s="24">
        <v>0</v>
      </c>
      <c r="CP45" s="24">
        <v>0</v>
      </c>
      <c r="CQ45" s="24">
        <v>0</v>
      </c>
      <c r="CR45" s="24">
        <v>1</v>
      </c>
      <c r="CS45" s="24">
        <v>1</v>
      </c>
      <c r="CT45" s="24">
        <v>0</v>
      </c>
      <c r="CU45" s="24">
        <v>0</v>
      </c>
      <c r="CV45" s="24">
        <v>1</v>
      </c>
      <c r="CW45" s="24">
        <v>0</v>
      </c>
      <c r="CX45" s="24">
        <v>1</v>
      </c>
      <c r="CY45" s="24">
        <v>0</v>
      </c>
      <c r="CZ45" s="24">
        <v>1</v>
      </c>
      <c r="DA45" s="24">
        <v>1</v>
      </c>
      <c r="DB45" s="24">
        <v>0</v>
      </c>
      <c r="DC45" s="24">
        <v>13</v>
      </c>
      <c r="DD45" s="24">
        <v>14</v>
      </c>
      <c r="DE45" s="24">
        <v>12</v>
      </c>
      <c r="DF45" s="24">
        <v>13</v>
      </c>
      <c r="DG45" s="24">
        <v>12</v>
      </c>
      <c r="DH45" s="24">
        <v>10</v>
      </c>
      <c r="DI45" s="24">
        <v>9</v>
      </c>
      <c r="DJ45" s="24">
        <v>8</v>
      </c>
      <c r="DK45" s="24">
        <v>7</v>
      </c>
      <c r="DL45" s="24">
        <v>6</v>
      </c>
      <c r="DM45" s="24">
        <v>5</v>
      </c>
      <c r="DN45" s="24">
        <v>4</v>
      </c>
      <c r="DO45" s="24">
        <v>5</v>
      </c>
      <c r="DP45" s="24">
        <v>4</v>
      </c>
      <c r="DQ45" s="24">
        <v>4</v>
      </c>
      <c r="DR45" s="24">
        <v>5</v>
      </c>
      <c r="DS45" s="24">
        <v>6</v>
      </c>
      <c r="DT45" s="24">
        <v>7</v>
      </c>
      <c r="DU45" s="24">
        <v>8</v>
      </c>
      <c r="DV45" s="24">
        <v>8</v>
      </c>
      <c r="DW45" s="24">
        <v>9</v>
      </c>
      <c r="DX45" s="24">
        <v>9</v>
      </c>
      <c r="DY45" s="24">
        <v>8</v>
      </c>
      <c r="DZ45" s="24">
        <v>9</v>
      </c>
      <c r="EA45" s="24">
        <v>8</v>
      </c>
      <c r="EB45" s="24">
        <v>8</v>
      </c>
      <c r="EC45" s="24">
        <v>8</v>
      </c>
      <c r="ED45" s="24">
        <v>8</v>
      </c>
      <c r="EE45" s="24">
        <v>8</v>
      </c>
      <c r="EF45" s="24">
        <v>8</v>
      </c>
      <c r="EG45" s="24">
        <v>6</v>
      </c>
      <c r="EH45" s="24">
        <v>8</v>
      </c>
      <c r="EI45" s="24">
        <v>8</v>
      </c>
      <c r="EJ45" s="24">
        <v>7</v>
      </c>
      <c r="EK45" s="24">
        <v>8</v>
      </c>
      <c r="EL45" s="24">
        <v>7</v>
      </c>
      <c r="EM45" s="24">
        <v>5</v>
      </c>
      <c r="EN45" s="24">
        <v>6</v>
      </c>
      <c r="EO45" s="24">
        <v>7</v>
      </c>
      <c r="EP45" s="24">
        <v>6</v>
      </c>
      <c r="EQ45" s="24">
        <v>7</v>
      </c>
      <c r="ER45" s="24">
        <v>6</v>
      </c>
      <c r="ES45" s="24">
        <v>7</v>
      </c>
      <c r="ET45" s="24">
        <v>4</v>
      </c>
      <c r="EU45" s="24">
        <v>5</v>
      </c>
      <c r="EV45" s="24">
        <v>7</v>
      </c>
      <c r="EW45" s="24">
        <v>8</v>
      </c>
      <c r="EX45" s="24">
        <v>7</v>
      </c>
      <c r="EY45" s="24">
        <v>7</v>
      </c>
      <c r="EZ45" s="24">
        <v>7</v>
      </c>
      <c r="FA45" s="24">
        <v>7</v>
      </c>
      <c r="FB45" s="24">
        <v>6</v>
      </c>
      <c r="FC45" s="24">
        <v>7</v>
      </c>
      <c r="FD45" s="24">
        <v>6</v>
      </c>
      <c r="FE45" s="24">
        <v>6</v>
      </c>
      <c r="FF45" s="24">
        <v>8</v>
      </c>
      <c r="FG45" s="24">
        <v>6</v>
      </c>
      <c r="FH45" s="24">
        <v>6</v>
      </c>
      <c r="FI45" s="24">
        <v>6</v>
      </c>
      <c r="FJ45" s="24">
        <v>7</v>
      </c>
      <c r="FK45" s="24">
        <v>5</v>
      </c>
      <c r="FL45" s="24">
        <v>4</v>
      </c>
      <c r="FM45" s="24">
        <v>4</v>
      </c>
      <c r="FN45" s="24">
        <v>4</v>
      </c>
      <c r="FO45" s="24">
        <v>4</v>
      </c>
      <c r="FP45" s="24">
        <v>4</v>
      </c>
      <c r="FQ45" s="24">
        <v>5</v>
      </c>
      <c r="FR45" s="24">
        <v>6</v>
      </c>
      <c r="FS45" s="24">
        <v>5</v>
      </c>
      <c r="FT45" s="24">
        <v>5</v>
      </c>
      <c r="FU45" s="24">
        <v>6</v>
      </c>
      <c r="FV45" s="24">
        <v>5</v>
      </c>
      <c r="FW45" s="24">
        <v>5</v>
      </c>
      <c r="FX45" s="24">
        <v>6</v>
      </c>
      <c r="FY45" s="24">
        <v>5</v>
      </c>
      <c r="FZ45" s="24">
        <v>5</v>
      </c>
      <c r="GA45" s="24">
        <v>5</v>
      </c>
      <c r="GB45" s="24">
        <v>5</v>
      </c>
      <c r="GC45" s="24">
        <v>4</v>
      </c>
      <c r="GD45" s="24">
        <v>5</v>
      </c>
      <c r="GE45" s="24">
        <v>4</v>
      </c>
      <c r="GF45" s="24">
        <v>3</v>
      </c>
      <c r="GG45" s="24">
        <v>3</v>
      </c>
      <c r="GH45" s="24">
        <v>3</v>
      </c>
      <c r="GI45" s="24">
        <v>2</v>
      </c>
      <c r="GJ45" s="24">
        <v>3</v>
      </c>
      <c r="GK45" s="24">
        <v>2</v>
      </c>
      <c r="GL45" s="24">
        <v>3</v>
      </c>
      <c r="GM45" s="24">
        <v>3</v>
      </c>
      <c r="GN45" s="24">
        <v>2</v>
      </c>
      <c r="GO45" s="24">
        <v>2</v>
      </c>
      <c r="GP45" s="24">
        <v>2</v>
      </c>
      <c r="GQ45" s="24">
        <v>2</v>
      </c>
      <c r="GR45" s="24">
        <v>1</v>
      </c>
      <c r="GS45" s="24">
        <v>1</v>
      </c>
      <c r="GT45" s="24">
        <v>0</v>
      </c>
      <c r="GU45" s="24">
        <v>1</v>
      </c>
      <c r="GV45" s="24">
        <v>0</v>
      </c>
      <c r="GW45" s="24">
        <v>0</v>
      </c>
      <c r="GX45" s="24">
        <v>2</v>
      </c>
      <c r="GY45" s="25">
        <v>0</v>
      </c>
    </row>
    <row r="46" spans="1:207" s="17" customFormat="1" ht="14.25" x14ac:dyDescent="0.2">
      <c r="A46" s="23" t="s">
        <v>209</v>
      </c>
      <c r="B46" s="24">
        <v>2021</v>
      </c>
      <c r="C46" s="24">
        <f>SUM(Tabla1[[#This Row],[Hombres_0]:[Hombres_100 y más]])</f>
        <v>581</v>
      </c>
      <c r="D46" s="24">
        <f>SUM(Tabla1[[#This Row],[Mujeres_0]:[Mujeres_100 y más]])</f>
        <v>580</v>
      </c>
      <c r="E46" s="24">
        <f>Tabla1[[#This Row],[TOTAL HOMBRES]]+Tabla1[[#This Row],[TOTAL MUJERES]]</f>
        <v>1161</v>
      </c>
      <c r="F46" s="26">
        <v>12</v>
      </c>
      <c r="G46" s="26">
        <v>13</v>
      </c>
      <c r="H46" s="26">
        <v>13</v>
      </c>
      <c r="I46" s="26">
        <v>11</v>
      </c>
      <c r="J46" s="26">
        <v>12</v>
      </c>
      <c r="K46" s="26">
        <v>11</v>
      </c>
      <c r="L46" s="26">
        <v>12</v>
      </c>
      <c r="M46" s="26">
        <v>10</v>
      </c>
      <c r="N46" s="26">
        <v>10</v>
      </c>
      <c r="O46" s="26">
        <v>9</v>
      </c>
      <c r="P46" s="26">
        <v>8</v>
      </c>
      <c r="Q46" s="26">
        <v>9</v>
      </c>
      <c r="R46" s="26">
        <v>8</v>
      </c>
      <c r="S46" s="26">
        <v>9</v>
      </c>
      <c r="T46" s="26">
        <v>9</v>
      </c>
      <c r="U46" s="26">
        <v>8</v>
      </c>
      <c r="V46" s="26">
        <v>9</v>
      </c>
      <c r="W46" s="26">
        <v>10</v>
      </c>
      <c r="X46" s="26">
        <v>9</v>
      </c>
      <c r="Y46" s="26">
        <v>9</v>
      </c>
      <c r="Z46" s="26">
        <v>9</v>
      </c>
      <c r="AA46" s="26">
        <v>8</v>
      </c>
      <c r="AB46" s="26">
        <v>8</v>
      </c>
      <c r="AC46" s="26">
        <v>8</v>
      </c>
      <c r="AD46" s="26">
        <v>8</v>
      </c>
      <c r="AE46" s="26">
        <v>8</v>
      </c>
      <c r="AF46" s="26">
        <v>8</v>
      </c>
      <c r="AG46" s="26">
        <v>8</v>
      </c>
      <c r="AH46" s="26">
        <v>9</v>
      </c>
      <c r="AI46" s="26">
        <v>9</v>
      </c>
      <c r="AJ46" s="26">
        <v>9</v>
      </c>
      <c r="AK46" s="26">
        <v>9</v>
      </c>
      <c r="AL46" s="26">
        <v>9</v>
      </c>
      <c r="AM46" s="26">
        <v>10</v>
      </c>
      <c r="AN46" s="26">
        <v>9</v>
      </c>
      <c r="AO46" s="26">
        <v>10</v>
      </c>
      <c r="AP46" s="26">
        <v>9</v>
      </c>
      <c r="AQ46" s="26">
        <v>9</v>
      </c>
      <c r="AR46" s="26">
        <v>7</v>
      </c>
      <c r="AS46" s="26">
        <v>7</v>
      </c>
      <c r="AT46" s="26">
        <v>7</v>
      </c>
      <c r="AU46" s="26">
        <v>9</v>
      </c>
      <c r="AV46" s="26">
        <v>6</v>
      </c>
      <c r="AW46" s="26">
        <v>6</v>
      </c>
      <c r="AX46" s="26">
        <v>5</v>
      </c>
      <c r="AY46" s="26">
        <v>6</v>
      </c>
      <c r="AZ46" s="26">
        <v>6</v>
      </c>
      <c r="BA46" s="26">
        <v>7</v>
      </c>
      <c r="BB46" s="26">
        <v>6</v>
      </c>
      <c r="BC46" s="26">
        <v>6</v>
      </c>
      <c r="BD46" s="26">
        <v>5</v>
      </c>
      <c r="BE46" s="26">
        <v>5</v>
      </c>
      <c r="BF46" s="26">
        <v>5</v>
      </c>
      <c r="BG46" s="26">
        <v>5</v>
      </c>
      <c r="BH46" s="26">
        <v>5</v>
      </c>
      <c r="BI46" s="26">
        <v>4</v>
      </c>
      <c r="BJ46" s="26">
        <v>4</v>
      </c>
      <c r="BK46" s="26">
        <v>4</v>
      </c>
      <c r="BL46" s="26">
        <v>4</v>
      </c>
      <c r="BM46" s="26">
        <v>4</v>
      </c>
      <c r="BN46" s="26">
        <v>4</v>
      </c>
      <c r="BO46" s="26">
        <v>4</v>
      </c>
      <c r="BP46" s="26">
        <v>4</v>
      </c>
      <c r="BQ46" s="26">
        <v>4</v>
      </c>
      <c r="BR46" s="26">
        <v>4</v>
      </c>
      <c r="BS46" s="26">
        <v>5</v>
      </c>
      <c r="BT46" s="26">
        <v>4</v>
      </c>
      <c r="BU46" s="26">
        <v>4</v>
      </c>
      <c r="BV46" s="26">
        <v>4</v>
      </c>
      <c r="BW46" s="26">
        <v>4</v>
      </c>
      <c r="BX46" s="26">
        <v>4</v>
      </c>
      <c r="BY46" s="26">
        <v>4</v>
      </c>
      <c r="BZ46" s="26">
        <v>4</v>
      </c>
      <c r="CA46" s="26">
        <v>5</v>
      </c>
      <c r="CB46" s="26">
        <v>4</v>
      </c>
      <c r="CC46" s="26">
        <v>4</v>
      </c>
      <c r="CD46" s="26">
        <v>4</v>
      </c>
      <c r="CE46" s="26">
        <v>4</v>
      </c>
      <c r="CF46" s="26">
        <v>3</v>
      </c>
      <c r="CG46" s="26">
        <v>2</v>
      </c>
      <c r="CH46" s="26">
        <v>3</v>
      </c>
      <c r="CI46" s="26">
        <v>1</v>
      </c>
      <c r="CJ46" s="26">
        <v>3</v>
      </c>
      <c r="CK46" s="26">
        <v>2</v>
      </c>
      <c r="CL46" s="26">
        <v>3</v>
      </c>
      <c r="CM46" s="26">
        <v>2</v>
      </c>
      <c r="CN46" s="26">
        <v>1</v>
      </c>
      <c r="CO46" s="26">
        <v>0</v>
      </c>
      <c r="CP46" s="26">
        <v>0</v>
      </c>
      <c r="CQ46" s="26">
        <v>0</v>
      </c>
      <c r="CR46" s="26">
        <v>0</v>
      </c>
      <c r="CS46" s="26">
        <v>1</v>
      </c>
      <c r="CT46" s="26">
        <v>1</v>
      </c>
      <c r="CU46" s="26">
        <v>0</v>
      </c>
      <c r="CV46" s="26">
        <v>1</v>
      </c>
      <c r="CW46" s="26">
        <v>0</v>
      </c>
      <c r="CX46" s="26">
        <v>1</v>
      </c>
      <c r="CY46" s="26">
        <v>0</v>
      </c>
      <c r="CZ46" s="26">
        <v>1</v>
      </c>
      <c r="DA46" s="26">
        <v>1</v>
      </c>
      <c r="DB46" s="26">
        <v>0</v>
      </c>
      <c r="DC46" s="26">
        <v>13</v>
      </c>
      <c r="DD46" s="26">
        <v>13</v>
      </c>
      <c r="DE46" s="26">
        <v>13</v>
      </c>
      <c r="DF46" s="26">
        <v>13</v>
      </c>
      <c r="DG46" s="26">
        <v>11</v>
      </c>
      <c r="DH46" s="26">
        <v>11</v>
      </c>
      <c r="DI46" s="26">
        <v>9</v>
      </c>
      <c r="DJ46" s="26">
        <v>8</v>
      </c>
      <c r="DK46" s="26">
        <v>7</v>
      </c>
      <c r="DL46" s="26">
        <v>5</v>
      </c>
      <c r="DM46" s="26">
        <v>6</v>
      </c>
      <c r="DN46" s="26">
        <v>4</v>
      </c>
      <c r="DO46" s="26">
        <v>4</v>
      </c>
      <c r="DP46" s="26">
        <v>4</v>
      </c>
      <c r="DQ46" s="26">
        <v>5</v>
      </c>
      <c r="DR46" s="26">
        <v>4</v>
      </c>
      <c r="DS46" s="26">
        <v>6</v>
      </c>
      <c r="DT46" s="26">
        <v>7</v>
      </c>
      <c r="DU46" s="26">
        <v>8</v>
      </c>
      <c r="DV46" s="26">
        <v>9</v>
      </c>
      <c r="DW46" s="26">
        <v>8</v>
      </c>
      <c r="DX46" s="26">
        <v>9</v>
      </c>
      <c r="DY46" s="26">
        <v>10</v>
      </c>
      <c r="DZ46" s="26">
        <v>7</v>
      </c>
      <c r="EA46" s="26">
        <v>8</v>
      </c>
      <c r="EB46" s="26">
        <v>8</v>
      </c>
      <c r="EC46" s="26">
        <v>8</v>
      </c>
      <c r="ED46" s="26">
        <v>9</v>
      </c>
      <c r="EE46" s="26">
        <v>8</v>
      </c>
      <c r="EF46" s="26">
        <v>8</v>
      </c>
      <c r="EG46" s="26">
        <v>6</v>
      </c>
      <c r="EH46" s="26">
        <v>8</v>
      </c>
      <c r="EI46" s="26">
        <v>7</v>
      </c>
      <c r="EJ46" s="26">
        <v>8</v>
      </c>
      <c r="EK46" s="26">
        <v>8</v>
      </c>
      <c r="EL46" s="26">
        <v>5</v>
      </c>
      <c r="EM46" s="26">
        <v>7</v>
      </c>
      <c r="EN46" s="26">
        <v>6</v>
      </c>
      <c r="EO46" s="26">
        <v>7</v>
      </c>
      <c r="EP46" s="26">
        <v>6</v>
      </c>
      <c r="EQ46" s="26">
        <v>7</v>
      </c>
      <c r="ER46" s="26">
        <v>5</v>
      </c>
      <c r="ES46" s="26">
        <v>7</v>
      </c>
      <c r="ET46" s="26">
        <v>5</v>
      </c>
      <c r="EU46" s="26">
        <v>5</v>
      </c>
      <c r="EV46" s="26">
        <v>7</v>
      </c>
      <c r="EW46" s="26">
        <v>7</v>
      </c>
      <c r="EX46" s="26">
        <v>7</v>
      </c>
      <c r="EY46" s="26">
        <v>9</v>
      </c>
      <c r="EZ46" s="26">
        <v>6</v>
      </c>
      <c r="FA46" s="26">
        <v>6</v>
      </c>
      <c r="FB46" s="26">
        <v>6</v>
      </c>
      <c r="FC46" s="26">
        <v>8</v>
      </c>
      <c r="FD46" s="26">
        <v>6</v>
      </c>
      <c r="FE46" s="26">
        <v>6</v>
      </c>
      <c r="FF46" s="26">
        <v>6</v>
      </c>
      <c r="FG46" s="26">
        <v>8</v>
      </c>
      <c r="FH46" s="26">
        <v>6</v>
      </c>
      <c r="FI46" s="26">
        <v>5</v>
      </c>
      <c r="FJ46" s="26">
        <v>7</v>
      </c>
      <c r="FK46" s="26">
        <v>5</v>
      </c>
      <c r="FL46" s="26">
        <v>4</v>
      </c>
      <c r="FM46" s="26">
        <v>4</v>
      </c>
      <c r="FN46" s="26">
        <v>5</v>
      </c>
      <c r="FO46" s="26">
        <v>4</v>
      </c>
      <c r="FP46" s="26">
        <v>4</v>
      </c>
      <c r="FQ46" s="26">
        <v>6</v>
      </c>
      <c r="FR46" s="26">
        <v>5</v>
      </c>
      <c r="FS46" s="26">
        <v>6</v>
      </c>
      <c r="FT46" s="26">
        <v>5</v>
      </c>
      <c r="FU46" s="26">
        <v>6</v>
      </c>
      <c r="FV46" s="26">
        <v>5</v>
      </c>
      <c r="FW46" s="26">
        <v>6</v>
      </c>
      <c r="FX46" s="26">
        <v>5</v>
      </c>
      <c r="FY46" s="26">
        <v>6</v>
      </c>
      <c r="FZ46" s="26">
        <v>5</v>
      </c>
      <c r="GA46" s="26">
        <v>5</v>
      </c>
      <c r="GB46" s="26">
        <v>5</v>
      </c>
      <c r="GC46" s="26">
        <v>5</v>
      </c>
      <c r="GD46" s="26">
        <v>5</v>
      </c>
      <c r="GE46" s="26">
        <v>4</v>
      </c>
      <c r="GF46" s="26">
        <v>3</v>
      </c>
      <c r="GG46" s="26">
        <v>3</v>
      </c>
      <c r="GH46" s="26">
        <v>3</v>
      </c>
      <c r="GI46" s="26">
        <v>2</v>
      </c>
      <c r="GJ46" s="26">
        <v>3</v>
      </c>
      <c r="GK46" s="26">
        <v>2</v>
      </c>
      <c r="GL46" s="26">
        <v>3</v>
      </c>
      <c r="GM46" s="26">
        <v>3</v>
      </c>
      <c r="GN46" s="26">
        <v>2</v>
      </c>
      <c r="GO46" s="26">
        <v>2</v>
      </c>
      <c r="GP46" s="26">
        <v>2</v>
      </c>
      <c r="GQ46" s="26">
        <v>2</v>
      </c>
      <c r="GR46" s="26">
        <v>1</v>
      </c>
      <c r="GS46" s="26">
        <v>0</v>
      </c>
      <c r="GT46" s="26">
        <v>1</v>
      </c>
      <c r="GU46" s="26">
        <v>1</v>
      </c>
      <c r="GV46" s="26">
        <v>0</v>
      </c>
      <c r="GW46" s="26">
        <v>0</v>
      </c>
      <c r="GX46" s="26">
        <v>2</v>
      </c>
      <c r="GY46" s="26">
        <v>0</v>
      </c>
    </row>
    <row r="47" spans="1:207" s="17" customFormat="1" ht="12.75" hidden="1" x14ac:dyDescent="0.2">
      <c r="A47" s="23" t="s">
        <v>210</v>
      </c>
      <c r="B47" s="24">
        <v>2011</v>
      </c>
      <c r="C47" s="24">
        <f>SUM(Tabla1[[#This Row],[Hombres_0]:[Hombres_100 y más]])</f>
        <v>1190</v>
      </c>
      <c r="D47" s="24">
        <f>SUM(Tabla1[[#This Row],[Mujeres_0]:[Mujeres_100 y más]])</f>
        <v>1238</v>
      </c>
      <c r="E47" s="24">
        <f>Tabla1[[#This Row],[TOTAL HOMBRES]]+Tabla1[[#This Row],[TOTAL MUJERES]]</f>
        <v>2428</v>
      </c>
      <c r="F47" s="24">
        <v>17</v>
      </c>
      <c r="G47" s="24">
        <v>18</v>
      </c>
      <c r="H47" s="24">
        <v>18</v>
      </c>
      <c r="I47" s="24">
        <v>20</v>
      </c>
      <c r="J47" s="24">
        <v>20</v>
      </c>
      <c r="K47" s="24">
        <v>20</v>
      </c>
      <c r="L47" s="24">
        <v>21</v>
      </c>
      <c r="M47" s="24">
        <v>20</v>
      </c>
      <c r="N47" s="24">
        <v>20</v>
      </c>
      <c r="O47" s="24">
        <v>18</v>
      </c>
      <c r="P47" s="24">
        <v>21</v>
      </c>
      <c r="Q47" s="24">
        <v>21</v>
      </c>
      <c r="R47" s="24">
        <v>21</v>
      </c>
      <c r="S47" s="24">
        <v>21</v>
      </c>
      <c r="T47" s="24">
        <v>22</v>
      </c>
      <c r="U47" s="24">
        <v>22</v>
      </c>
      <c r="V47" s="24">
        <v>23</v>
      </c>
      <c r="W47" s="24">
        <v>23</v>
      </c>
      <c r="X47" s="24">
        <v>21</v>
      </c>
      <c r="Y47" s="24">
        <v>21</v>
      </c>
      <c r="Z47" s="24">
        <v>21</v>
      </c>
      <c r="AA47" s="24">
        <v>19</v>
      </c>
      <c r="AB47" s="24">
        <v>19</v>
      </c>
      <c r="AC47" s="24">
        <v>19</v>
      </c>
      <c r="AD47" s="24">
        <v>19</v>
      </c>
      <c r="AE47" s="24">
        <v>19</v>
      </c>
      <c r="AF47" s="24">
        <v>18</v>
      </c>
      <c r="AG47" s="24">
        <v>18</v>
      </c>
      <c r="AH47" s="24">
        <v>18</v>
      </c>
      <c r="AI47" s="24">
        <v>17</v>
      </c>
      <c r="AJ47" s="24">
        <v>17</v>
      </c>
      <c r="AK47" s="24">
        <v>17</v>
      </c>
      <c r="AL47" s="24">
        <v>17</v>
      </c>
      <c r="AM47" s="24">
        <v>17</v>
      </c>
      <c r="AN47" s="24">
        <v>16</v>
      </c>
      <c r="AO47" s="24">
        <v>16</v>
      </c>
      <c r="AP47" s="24">
        <v>16</v>
      </c>
      <c r="AQ47" s="24">
        <v>15</v>
      </c>
      <c r="AR47" s="24">
        <v>15</v>
      </c>
      <c r="AS47" s="24">
        <v>15</v>
      </c>
      <c r="AT47" s="24">
        <v>14</v>
      </c>
      <c r="AU47" s="24">
        <v>14</v>
      </c>
      <c r="AV47" s="24">
        <v>14</v>
      </c>
      <c r="AW47" s="24">
        <v>14</v>
      </c>
      <c r="AX47" s="24">
        <v>14</v>
      </c>
      <c r="AY47" s="24">
        <v>14</v>
      </c>
      <c r="AZ47" s="24">
        <v>14</v>
      </c>
      <c r="BA47" s="24">
        <v>14</v>
      </c>
      <c r="BB47" s="24">
        <v>14</v>
      </c>
      <c r="BC47" s="24">
        <v>14</v>
      </c>
      <c r="BD47" s="24">
        <v>13</v>
      </c>
      <c r="BE47" s="24">
        <v>13</v>
      </c>
      <c r="BF47" s="24">
        <v>13</v>
      </c>
      <c r="BG47" s="24">
        <v>13</v>
      </c>
      <c r="BH47" s="24">
        <v>13</v>
      </c>
      <c r="BI47" s="24">
        <v>12</v>
      </c>
      <c r="BJ47" s="24">
        <v>12</v>
      </c>
      <c r="BK47" s="24">
        <v>11</v>
      </c>
      <c r="BL47" s="24">
        <v>11</v>
      </c>
      <c r="BM47" s="24">
        <v>11</v>
      </c>
      <c r="BN47" s="24">
        <v>10</v>
      </c>
      <c r="BO47" s="24">
        <v>10</v>
      </c>
      <c r="BP47" s="24">
        <v>9</v>
      </c>
      <c r="BQ47" s="24">
        <v>9</v>
      </c>
      <c r="BR47" s="24">
        <v>9</v>
      </c>
      <c r="BS47" s="24">
        <v>7</v>
      </c>
      <c r="BT47" s="24">
        <v>7</v>
      </c>
      <c r="BU47" s="24">
        <v>7</v>
      </c>
      <c r="BV47" s="24">
        <v>7</v>
      </c>
      <c r="BW47" s="24">
        <v>7</v>
      </c>
      <c r="BX47" s="24">
        <v>7</v>
      </c>
      <c r="BY47" s="24">
        <v>6</v>
      </c>
      <c r="BZ47" s="24">
        <v>6</v>
      </c>
      <c r="CA47" s="24">
        <v>6</v>
      </c>
      <c r="CB47" s="24">
        <v>6</v>
      </c>
      <c r="CC47" s="24">
        <v>6</v>
      </c>
      <c r="CD47" s="24">
        <v>6</v>
      </c>
      <c r="CE47" s="24">
        <v>6</v>
      </c>
      <c r="CF47" s="24">
        <v>6</v>
      </c>
      <c r="CG47" s="24">
        <v>4</v>
      </c>
      <c r="CH47" s="24">
        <v>4</v>
      </c>
      <c r="CI47" s="24">
        <v>4</v>
      </c>
      <c r="CJ47" s="24">
        <v>4</v>
      </c>
      <c r="CK47" s="24">
        <v>4</v>
      </c>
      <c r="CL47" s="24">
        <v>3</v>
      </c>
      <c r="CM47" s="24">
        <v>3</v>
      </c>
      <c r="CN47" s="24">
        <v>2</v>
      </c>
      <c r="CO47" s="24">
        <v>2</v>
      </c>
      <c r="CP47" s="24">
        <v>2</v>
      </c>
      <c r="CQ47" s="24">
        <v>1</v>
      </c>
      <c r="CR47" s="24">
        <v>1</v>
      </c>
      <c r="CS47" s="24">
        <v>1</v>
      </c>
      <c r="CT47" s="24">
        <v>0</v>
      </c>
      <c r="CU47" s="24">
        <v>0</v>
      </c>
      <c r="CV47" s="24">
        <v>0</v>
      </c>
      <c r="CW47" s="24">
        <v>0</v>
      </c>
      <c r="CX47" s="24">
        <v>0</v>
      </c>
      <c r="CY47" s="24">
        <v>0</v>
      </c>
      <c r="CZ47" s="24">
        <v>0</v>
      </c>
      <c r="DA47" s="24">
        <v>0</v>
      </c>
      <c r="DB47" s="24">
        <v>0</v>
      </c>
      <c r="DC47" s="24">
        <v>16</v>
      </c>
      <c r="DD47" s="24">
        <v>17</v>
      </c>
      <c r="DE47" s="24">
        <v>17</v>
      </c>
      <c r="DF47" s="24">
        <v>19</v>
      </c>
      <c r="DG47" s="24">
        <v>19</v>
      </c>
      <c r="DH47" s="24">
        <v>17</v>
      </c>
      <c r="DI47" s="24">
        <v>17</v>
      </c>
      <c r="DJ47" s="24">
        <v>17</v>
      </c>
      <c r="DK47" s="24">
        <v>17</v>
      </c>
      <c r="DL47" s="24">
        <v>17</v>
      </c>
      <c r="DM47" s="24">
        <v>17</v>
      </c>
      <c r="DN47" s="24">
        <v>19</v>
      </c>
      <c r="DO47" s="24">
        <v>20</v>
      </c>
      <c r="DP47" s="24">
        <v>21</v>
      </c>
      <c r="DQ47" s="24">
        <v>21</v>
      </c>
      <c r="DR47" s="24">
        <v>22</v>
      </c>
      <c r="DS47" s="24">
        <v>22</v>
      </c>
      <c r="DT47" s="24">
        <v>22</v>
      </c>
      <c r="DU47" s="24">
        <v>22</v>
      </c>
      <c r="DV47" s="24">
        <v>22</v>
      </c>
      <c r="DW47" s="24">
        <v>20</v>
      </c>
      <c r="DX47" s="24">
        <v>20</v>
      </c>
      <c r="DY47" s="24">
        <v>20</v>
      </c>
      <c r="DZ47" s="24">
        <v>19</v>
      </c>
      <c r="EA47" s="24">
        <v>18</v>
      </c>
      <c r="EB47" s="24">
        <v>18</v>
      </c>
      <c r="EC47" s="24">
        <v>18</v>
      </c>
      <c r="ED47" s="24">
        <v>18</v>
      </c>
      <c r="EE47" s="24">
        <v>18</v>
      </c>
      <c r="EF47" s="24">
        <v>18</v>
      </c>
      <c r="EG47" s="24">
        <v>17</v>
      </c>
      <c r="EH47" s="24">
        <v>17</v>
      </c>
      <c r="EI47" s="24">
        <v>17</v>
      </c>
      <c r="EJ47" s="24">
        <v>17</v>
      </c>
      <c r="EK47" s="24">
        <v>17</v>
      </c>
      <c r="EL47" s="24">
        <v>16</v>
      </c>
      <c r="EM47" s="24">
        <v>16</v>
      </c>
      <c r="EN47" s="24">
        <v>16</v>
      </c>
      <c r="EO47" s="24">
        <v>16</v>
      </c>
      <c r="EP47" s="24">
        <v>16</v>
      </c>
      <c r="EQ47" s="24">
        <v>16</v>
      </c>
      <c r="ER47" s="24">
        <v>16</v>
      </c>
      <c r="ES47" s="24">
        <v>16</v>
      </c>
      <c r="ET47" s="24">
        <v>16</v>
      </c>
      <c r="EU47" s="24">
        <v>16</v>
      </c>
      <c r="EV47" s="24">
        <v>15</v>
      </c>
      <c r="EW47" s="24">
        <v>15</v>
      </c>
      <c r="EX47" s="24">
        <v>15</v>
      </c>
      <c r="EY47" s="24">
        <v>15</v>
      </c>
      <c r="EZ47" s="24">
        <v>14</v>
      </c>
      <c r="FA47" s="24">
        <v>14</v>
      </c>
      <c r="FB47" s="24">
        <v>14</v>
      </c>
      <c r="FC47" s="24">
        <v>14</v>
      </c>
      <c r="FD47" s="24">
        <v>13</v>
      </c>
      <c r="FE47" s="24">
        <v>13</v>
      </c>
      <c r="FF47" s="24">
        <v>12</v>
      </c>
      <c r="FG47" s="24">
        <v>12</v>
      </c>
      <c r="FH47" s="24">
        <v>12</v>
      </c>
      <c r="FI47" s="24">
        <v>12</v>
      </c>
      <c r="FJ47" s="24">
        <v>11</v>
      </c>
      <c r="FK47" s="24">
        <v>11</v>
      </c>
      <c r="FL47" s="24">
        <v>10</v>
      </c>
      <c r="FM47" s="24">
        <v>10</v>
      </c>
      <c r="FN47" s="24">
        <v>10</v>
      </c>
      <c r="FO47" s="24">
        <v>9</v>
      </c>
      <c r="FP47" s="24">
        <v>9</v>
      </c>
      <c r="FQ47" s="24">
        <v>9</v>
      </c>
      <c r="FR47" s="24">
        <v>8</v>
      </c>
      <c r="FS47" s="24">
        <v>9</v>
      </c>
      <c r="FT47" s="24">
        <v>9</v>
      </c>
      <c r="FU47" s="24">
        <v>9</v>
      </c>
      <c r="FV47" s="24">
        <v>8</v>
      </c>
      <c r="FW47" s="24">
        <v>8</v>
      </c>
      <c r="FX47" s="24">
        <v>8</v>
      </c>
      <c r="FY47" s="24">
        <v>7</v>
      </c>
      <c r="FZ47" s="24">
        <v>7</v>
      </c>
      <c r="GA47" s="24">
        <v>7</v>
      </c>
      <c r="GB47" s="24">
        <v>7</v>
      </c>
      <c r="GC47" s="24">
        <v>7</v>
      </c>
      <c r="GD47" s="24">
        <v>7</v>
      </c>
      <c r="GE47" s="24">
        <v>5</v>
      </c>
      <c r="GF47" s="24">
        <v>5</v>
      </c>
      <c r="GG47" s="24">
        <v>5</v>
      </c>
      <c r="GH47" s="24">
        <v>5</v>
      </c>
      <c r="GI47" s="24">
        <v>3</v>
      </c>
      <c r="GJ47" s="24">
        <v>3</v>
      </c>
      <c r="GK47" s="24">
        <v>3</v>
      </c>
      <c r="GL47" s="24">
        <v>3</v>
      </c>
      <c r="GM47" s="24">
        <v>2</v>
      </c>
      <c r="GN47" s="24">
        <v>1</v>
      </c>
      <c r="GO47" s="24">
        <v>2</v>
      </c>
      <c r="GP47" s="24">
        <v>3</v>
      </c>
      <c r="GQ47" s="24">
        <v>3</v>
      </c>
      <c r="GR47" s="24">
        <v>2</v>
      </c>
      <c r="GS47" s="24">
        <v>2</v>
      </c>
      <c r="GT47" s="24">
        <v>2</v>
      </c>
      <c r="GU47" s="24">
        <v>1</v>
      </c>
      <c r="GV47" s="24">
        <v>1</v>
      </c>
      <c r="GW47" s="24">
        <v>1</v>
      </c>
      <c r="GX47" s="24">
        <v>1</v>
      </c>
      <c r="GY47" s="25">
        <v>2</v>
      </c>
    </row>
    <row r="48" spans="1:207" s="17" customFormat="1" ht="12.75" hidden="1" x14ac:dyDescent="0.2">
      <c r="A48" s="23" t="s">
        <v>210</v>
      </c>
      <c r="B48" s="24">
        <v>2012</v>
      </c>
      <c r="C48" s="24">
        <f>SUM(Tabla1[[#This Row],[Hombres_0]:[Hombres_100 y más]])</f>
        <v>1202</v>
      </c>
      <c r="D48" s="24">
        <f>SUM(Tabla1[[#This Row],[Mujeres_0]:[Mujeres_100 y más]])</f>
        <v>1209</v>
      </c>
      <c r="E48" s="24">
        <f>Tabla1[[#This Row],[TOTAL HOMBRES]]+Tabla1[[#This Row],[TOTAL MUJERES]]</f>
        <v>2411</v>
      </c>
      <c r="F48" s="24">
        <v>19</v>
      </c>
      <c r="G48" s="24">
        <v>22</v>
      </c>
      <c r="H48" s="24">
        <v>20</v>
      </c>
      <c r="I48" s="24">
        <v>20</v>
      </c>
      <c r="J48" s="24">
        <v>20</v>
      </c>
      <c r="K48" s="24">
        <v>20</v>
      </c>
      <c r="L48" s="24">
        <v>20</v>
      </c>
      <c r="M48" s="24">
        <v>20</v>
      </c>
      <c r="N48" s="24">
        <v>20</v>
      </c>
      <c r="O48" s="24">
        <v>20</v>
      </c>
      <c r="P48" s="24">
        <v>20</v>
      </c>
      <c r="Q48" s="24">
        <v>20</v>
      </c>
      <c r="R48" s="24">
        <v>21</v>
      </c>
      <c r="S48" s="24">
        <v>23</v>
      </c>
      <c r="T48" s="24">
        <v>23</v>
      </c>
      <c r="U48" s="24">
        <v>23</v>
      </c>
      <c r="V48" s="24">
        <v>23</v>
      </c>
      <c r="W48" s="24">
        <v>23</v>
      </c>
      <c r="X48" s="24">
        <v>23</v>
      </c>
      <c r="Y48" s="24">
        <v>21</v>
      </c>
      <c r="Z48" s="24">
        <v>21</v>
      </c>
      <c r="AA48" s="24">
        <v>20</v>
      </c>
      <c r="AB48" s="24">
        <v>20</v>
      </c>
      <c r="AC48" s="24">
        <v>19</v>
      </c>
      <c r="AD48" s="24">
        <v>19</v>
      </c>
      <c r="AE48" s="24">
        <v>19</v>
      </c>
      <c r="AF48" s="24">
        <v>19</v>
      </c>
      <c r="AG48" s="24">
        <v>19</v>
      </c>
      <c r="AH48" s="24">
        <v>19</v>
      </c>
      <c r="AI48" s="24">
        <v>19</v>
      </c>
      <c r="AJ48" s="24">
        <v>19</v>
      </c>
      <c r="AK48" s="24">
        <v>18</v>
      </c>
      <c r="AL48" s="24">
        <v>18</v>
      </c>
      <c r="AM48" s="24">
        <v>18</v>
      </c>
      <c r="AN48" s="24">
        <v>17</v>
      </c>
      <c r="AO48" s="24">
        <v>16</v>
      </c>
      <c r="AP48" s="24">
        <v>16</v>
      </c>
      <c r="AQ48" s="24">
        <v>15</v>
      </c>
      <c r="AR48" s="24">
        <v>15</v>
      </c>
      <c r="AS48" s="24">
        <v>15</v>
      </c>
      <c r="AT48" s="24">
        <v>15</v>
      </c>
      <c r="AU48" s="24">
        <v>15</v>
      </c>
      <c r="AV48" s="24">
        <v>14</v>
      </c>
      <c r="AW48" s="24">
        <v>14</v>
      </c>
      <c r="AX48" s="24">
        <v>14</v>
      </c>
      <c r="AY48" s="24">
        <v>14</v>
      </c>
      <c r="AZ48" s="24">
        <v>14</v>
      </c>
      <c r="BA48" s="24">
        <v>14</v>
      </c>
      <c r="BB48" s="24">
        <v>14</v>
      </c>
      <c r="BC48" s="24">
        <v>13</v>
      </c>
      <c r="BD48" s="24">
        <v>13</v>
      </c>
      <c r="BE48" s="24">
        <v>13</v>
      </c>
      <c r="BF48" s="24">
        <v>13</v>
      </c>
      <c r="BG48" s="24">
        <v>13</v>
      </c>
      <c r="BH48" s="24">
        <v>13</v>
      </c>
      <c r="BI48" s="24">
        <v>12</v>
      </c>
      <c r="BJ48" s="24">
        <v>11</v>
      </c>
      <c r="BK48" s="24">
        <v>11</v>
      </c>
      <c r="BL48" s="24">
        <v>10</v>
      </c>
      <c r="BM48" s="24">
        <v>10</v>
      </c>
      <c r="BN48" s="24">
        <v>10</v>
      </c>
      <c r="BO48" s="24">
        <v>10</v>
      </c>
      <c r="BP48" s="24">
        <v>9</v>
      </c>
      <c r="BQ48" s="24">
        <v>8</v>
      </c>
      <c r="BR48" s="24">
        <v>8</v>
      </c>
      <c r="BS48" s="24">
        <v>8</v>
      </c>
      <c r="BT48" s="24">
        <v>7</v>
      </c>
      <c r="BU48" s="24">
        <v>7</v>
      </c>
      <c r="BV48" s="24">
        <v>7</v>
      </c>
      <c r="BW48" s="24">
        <v>7</v>
      </c>
      <c r="BX48" s="24">
        <v>7</v>
      </c>
      <c r="BY48" s="24">
        <v>7</v>
      </c>
      <c r="BZ48" s="24">
        <v>7</v>
      </c>
      <c r="CA48" s="24">
        <v>6</v>
      </c>
      <c r="CB48" s="24">
        <v>6</v>
      </c>
      <c r="CC48" s="24">
        <v>6</v>
      </c>
      <c r="CD48" s="24">
        <v>5</v>
      </c>
      <c r="CE48" s="24">
        <v>5</v>
      </c>
      <c r="CF48" s="24">
        <v>4</v>
      </c>
      <c r="CG48" s="24">
        <v>4</v>
      </c>
      <c r="CH48" s="24">
        <v>4</v>
      </c>
      <c r="CI48" s="24">
        <v>4</v>
      </c>
      <c r="CJ48" s="24">
        <v>3</v>
      </c>
      <c r="CK48" s="24">
        <v>2</v>
      </c>
      <c r="CL48" s="24">
        <v>2</v>
      </c>
      <c r="CM48" s="24">
        <v>2</v>
      </c>
      <c r="CN48" s="24">
        <v>2</v>
      </c>
      <c r="CO48" s="24">
        <v>2</v>
      </c>
      <c r="CP48" s="24">
        <v>1</v>
      </c>
      <c r="CQ48" s="24">
        <v>0</v>
      </c>
      <c r="CR48" s="24">
        <v>0</v>
      </c>
      <c r="CS48" s="24">
        <v>0</v>
      </c>
      <c r="CT48" s="24">
        <v>0</v>
      </c>
      <c r="CU48" s="24">
        <v>0</v>
      </c>
      <c r="CV48" s="24">
        <v>0</v>
      </c>
      <c r="CW48" s="24">
        <v>0</v>
      </c>
      <c r="CX48" s="24">
        <v>0</v>
      </c>
      <c r="CY48" s="24">
        <v>0</v>
      </c>
      <c r="CZ48" s="24">
        <v>0</v>
      </c>
      <c r="DA48" s="24">
        <v>0</v>
      </c>
      <c r="DB48" s="24">
        <v>0</v>
      </c>
      <c r="DC48" s="24">
        <v>19</v>
      </c>
      <c r="DD48" s="24">
        <v>19</v>
      </c>
      <c r="DE48" s="24">
        <v>19</v>
      </c>
      <c r="DF48" s="24">
        <v>19</v>
      </c>
      <c r="DG48" s="24">
        <v>17</v>
      </c>
      <c r="DH48" s="24">
        <v>17</v>
      </c>
      <c r="DI48" s="24">
        <v>17</v>
      </c>
      <c r="DJ48" s="24">
        <v>16</v>
      </c>
      <c r="DK48" s="24">
        <v>16</v>
      </c>
      <c r="DL48" s="24">
        <v>15</v>
      </c>
      <c r="DM48" s="24">
        <v>15</v>
      </c>
      <c r="DN48" s="24">
        <v>15</v>
      </c>
      <c r="DO48" s="24">
        <v>16</v>
      </c>
      <c r="DP48" s="24">
        <v>16</v>
      </c>
      <c r="DQ48" s="24">
        <v>18</v>
      </c>
      <c r="DR48" s="24">
        <v>19</v>
      </c>
      <c r="DS48" s="24">
        <v>19</v>
      </c>
      <c r="DT48" s="24">
        <v>21</v>
      </c>
      <c r="DU48" s="24">
        <v>21</v>
      </c>
      <c r="DV48" s="24">
        <v>22</v>
      </c>
      <c r="DW48" s="24">
        <v>20</v>
      </c>
      <c r="DX48" s="24">
        <v>20</v>
      </c>
      <c r="DY48" s="24">
        <v>20</v>
      </c>
      <c r="DZ48" s="24">
        <v>20</v>
      </c>
      <c r="EA48" s="24">
        <v>20</v>
      </c>
      <c r="EB48" s="24">
        <v>20</v>
      </c>
      <c r="EC48" s="24">
        <v>19</v>
      </c>
      <c r="ED48" s="24">
        <v>18</v>
      </c>
      <c r="EE48" s="24">
        <v>18</v>
      </c>
      <c r="EF48" s="24">
        <v>18</v>
      </c>
      <c r="EG48" s="24">
        <v>18</v>
      </c>
      <c r="EH48" s="24">
        <v>18</v>
      </c>
      <c r="EI48" s="24">
        <v>18</v>
      </c>
      <c r="EJ48" s="24">
        <v>17</v>
      </c>
      <c r="EK48" s="24">
        <v>17</v>
      </c>
      <c r="EL48" s="24">
        <v>17</v>
      </c>
      <c r="EM48" s="24">
        <v>16</v>
      </c>
      <c r="EN48" s="24">
        <v>16</v>
      </c>
      <c r="EO48" s="24">
        <v>16</v>
      </c>
      <c r="EP48" s="24">
        <v>16</v>
      </c>
      <c r="EQ48" s="24">
        <v>16</v>
      </c>
      <c r="ER48" s="24">
        <v>16</v>
      </c>
      <c r="ES48" s="24">
        <v>16</v>
      </c>
      <c r="ET48" s="24">
        <v>16</v>
      </c>
      <c r="EU48" s="24">
        <v>16</v>
      </c>
      <c r="EV48" s="24">
        <v>15</v>
      </c>
      <c r="EW48" s="24">
        <v>15</v>
      </c>
      <c r="EX48" s="24">
        <v>15</v>
      </c>
      <c r="EY48" s="24">
        <v>14</v>
      </c>
      <c r="EZ48" s="24">
        <v>14</v>
      </c>
      <c r="FA48" s="24">
        <v>14</v>
      </c>
      <c r="FB48" s="24">
        <v>14</v>
      </c>
      <c r="FC48" s="24">
        <v>14</v>
      </c>
      <c r="FD48" s="24">
        <v>14</v>
      </c>
      <c r="FE48" s="24">
        <v>14</v>
      </c>
      <c r="FF48" s="24">
        <v>12</v>
      </c>
      <c r="FG48" s="24">
        <v>12</v>
      </c>
      <c r="FH48" s="24">
        <v>12</v>
      </c>
      <c r="FI48" s="24">
        <v>12</v>
      </c>
      <c r="FJ48" s="24">
        <v>12</v>
      </c>
      <c r="FK48" s="24">
        <v>11</v>
      </c>
      <c r="FL48" s="24">
        <v>11</v>
      </c>
      <c r="FM48" s="24">
        <v>10</v>
      </c>
      <c r="FN48" s="24">
        <v>10</v>
      </c>
      <c r="FO48" s="24">
        <v>10</v>
      </c>
      <c r="FP48" s="24">
        <v>9</v>
      </c>
      <c r="FQ48" s="24">
        <v>9</v>
      </c>
      <c r="FR48" s="24">
        <v>8</v>
      </c>
      <c r="FS48" s="24">
        <v>8</v>
      </c>
      <c r="FT48" s="24">
        <v>8</v>
      </c>
      <c r="FU48" s="24">
        <v>8</v>
      </c>
      <c r="FV48" s="24">
        <v>8</v>
      </c>
      <c r="FW48" s="24">
        <v>7</v>
      </c>
      <c r="FX48" s="24">
        <v>7</v>
      </c>
      <c r="FY48" s="24">
        <v>7</v>
      </c>
      <c r="FZ48" s="24">
        <v>7</v>
      </c>
      <c r="GA48" s="24">
        <v>6</v>
      </c>
      <c r="GB48" s="24">
        <v>5</v>
      </c>
      <c r="GC48" s="24">
        <v>5</v>
      </c>
      <c r="GD48" s="24">
        <v>5</v>
      </c>
      <c r="GE48" s="24">
        <v>5</v>
      </c>
      <c r="GF48" s="24">
        <v>5</v>
      </c>
      <c r="GG48" s="24">
        <v>5</v>
      </c>
      <c r="GH48" s="24">
        <v>4</v>
      </c>
      <c r="GI48" s="24">
        <v>4</v>
      </c>
      <c r="GJ48" s="24">
        <v>3</v>
      </c>
      <c r="GK48" s="24">
        <v>3</v>
      </c>
      <c r="GL48" s="24">
        <v>3</v>
      </c>
      <c r="GM48" s="24">
        <v>3</v>
      </c>
      <c r="GN48" s="24">
        <v>3</v>
      </c>
      <c r="GO48" s="24">
        <v>2</v>
      </c>
      <c r="GP48" s="24">
        <v>2</v>
      </c>
      <c r="GQ48" s="24">
        <v>2</v>
      </c>
      <c r="GR48" s="24">
        <v>2</v>
      </c>
      <c r="GS48" s="24">
        <v>2</v>
      </c>
      <c r="GT48" s="24">
        <v>0</v>
      </c>
      <c r="GU48" s="24">
        <v>0</v>
      </c>
      <c r="GV48" s="24">
        <v>0</v>
      </c>
      <c r="GW48" s="24">
        <v>0</v>
      </c>
      <c r="GX48" s="24">
        <v>0</v>
      </c>
      <c r="GY48" s="25">
        <v>1</v>
      </c>
    </row>
    <row r="49" spans="1:207" s="17" customFormat="1" ht="12.75" hidden="1" x14ac:dyDescent="0.2">
      <c r="A49" s="23" t="s">
        <v>210</v>
      </c>
      <c r="B49" s="24">
        <v>2013</v>
      </c>
      <c r="C49" s="24">
        <f>SUM(Tabla1[[#This Row],[Hombres_0]:[Hombres_100 y más]])</f>
        <v>1217</v>
      </c>
      <c r="D49" s="24">
        <f>SUM(Tabla1[[#This Row],[Mujeres_0]:[Mujeres_100 y más]])</f>
        <v>1199</v>
      </c>
      <c r="E49" s="24">
        <f>Tabla1[[#This Row],[TOTAL HOMBRES]]+Tabla1[[#This Row],[TOTAL MUJERES]]</f>
        <v>2416</v>
      </c>
      <c r="F49" s="24">
        <v>20</v>
      </c>
      <c r="G49" s="24">
        <v>21</v>
      </c>
      <c r="H49" s="24">
        <v>20</v>
      </c>
      <c r="I49" s="24">
        <v>21</v>
      </c>
      <c r="J49" s="24">
        <v>21</v>
      </c>
      <c r="K49" s="24">
        <v>21</v>
      </c>
      <c r="L49" s="24">
        <v>21</v>
      </c>
      <c r="M49" s="24">
        <v>21</v>
      </c>
      <c r="N49" s="24">
        <v>21</v>
      </c>
      <c r="O49" s="24">
        <v>21</v>
      </c>
      <c r="P49" s="24">
        <v>21</v>
      </c>
      <c r="Q49" s="24">
        <v>21</v>
      </c>
      <c r="R49" s="24">
        <v>21</v>
      </c>
      <c r="S49" s="24">
        <v>22</v>
      </c>
      <c r="T49" s="24">
        <v>22</v>
      </c>
      <c r="U49" s="24">
        <v>22</v>
      </c>
      <c r="V49" s="24">
        <v>22</v>
      </c>
      <c r="W49" s="24">
        <v>22</v>
      </c>
      <c r="X49" s="24">
        <v>22</v>
      </c>
      <c r="Y49" s="24">
        <v>22</v>
      </c>
      <c r="Z49" s="24">
        <v>21</v>
      </c>
      <c r="AA49" s="24">
        <v>21</v>
      </c>
      <c r="AB49" s="24">
        <v>21</v>
      </c>
      <c r="AC49" s="24">
        <v>20</v>
      </c>
      <c r="AD49" s="24">
        <v>20</v>
      </c>
      <c r="AE49" s="24">
        <v>19</v>
      </c>
      <c r="AF49" s="24">
        <v>19</v>
      </c>
      <c r="AG49" s="24">
        <v>19</v>
      </c>
      <c r="AH49" s="24">
        <v>19</v>
      </c>
      <c r="AI49" s="24">
        <v>19</v>
      </c>
      <c r="AJ49" s="24">
        <v>19</v>
      </c>
      <c r="AK49" s="24">
        <v>18</v>
      </c>
      <c r="AL49" s="24">
        <v>19</v>
      </c>
      <c r="AM49" s="24">
        <v>18</v>
      </c>
      <c r="AN49" s="24">
        <v>17</v>
      </c>
      <c r="AO49" s="24">
        <v>17</v>
      </c>
      <c r="AP49" s="24">
        <v>17</v>
      </c>
      <c r="AQ49" s="24">
        <v>17</v>
      </c>
      <c r="AR49" s="24">
        <v>16</v>
      </c>
      <c r="AS49" s="24">
        <v>16</v>
      </c>
      <c r="AT49" s="24">
        <v>15</v>
      </c>
      <c r="AU49" s="24">
        <v>15</v>
      </c>
      <c r="AV49" s="24">
        <v>15</v>
      </c>
      <c r="AW49" s="24">
        <v>15</v>
      </c>
      <c r="AX49" s="24">
        <v>15</v>
      </c>
      <c r="AY49" s="24">
        <v>15</v>
      </c>
      <c r="AZ49" s="24">
        <v>15</v>
      </c>
      <c r="BA49" s="24">
        <v>15</v>
      </c>
      <c r="BB49" s="24">
        <v>14</v>
      </c>
      <c r="BC49" s="24">
        <v>14</v>
      </c>
      <c r="BD49" s="24">
        <v>14</v>
      </c>
      <c r="BE49" s="24">
        <v>13</v>
      </c>
      <c r="BF49" s="24">
        <v>13</v>
      </c>
      <c r="BG49" s="24">
        <v>13</v>
      </c>
      <c r="BH49" s="24">
        <v>12</v>
      </c>
      <c r="BI49" s="24">
        <v>12</v>
      </c>
      <c r="BJ49" s="24">
        <v>11</v>
      </c>
      <c r="BK49" s="24">
        <v>10</v>
      </c>
      <c r="BL49" s="24">
        <v>10</v>
      </c>
      <c r="BM49" s="24">
        <v>10</v>
      </c>
      <c r="BN49" s="24">
        <v>10</v>
      </c>
      <c r="BO49" s="24">
        <v>10</v>
      </c>
      <c r="BP49" s="24">
        <v>8</v>
      </c>
      <c r="BQ49" s="24">
        <v>8</v>
      </c>
      <c r="BR49" s="24">
        <v>8</v>
      </c>
      <c r="BS49" s="24">
        <v>8</v>
      </c>
      <c r="BT49" s="24">
        <v>8</v>
      </c>
      <c r="BU49" s="24">
        <v>8</v>
      </c>
      <c r="BV49" s="24">
        <v>7</v>
      </c>
      <c r="BW49" s="24">
        <v>7</v>
      </c>
      <c r="BX49" s="24">
        <v>7</v>
      </c>
      <c r="BY49" s="24">
        <v>7</v>
      </c>
      <c r="BZ49" s="24">
        <v>7</v>
      </c>
      <c r="CA49" s="24">
        <v>7</v>
      </c>
      <c r="CB49" s="24">
        <v>5</v>
      </c>
      <c r="CC49" s="24">
        <v>5</v>
      </c>
      <c r="CD49" s="24">
        <v>5</v>
      </c>
      <c r="CE49" s="24">
        <v>4</v>
      </c>
      <c r="CF49" s="24">
        <v>4</v>
      </c>
      <c r="CG49" s="24">
        <v>4</v>
      </c>
      <c r="CH49" s="24">
        <v>4</v>
      </c>
      <c r="CI49" s="24">
        <v>3</v>
      </c>
      <c r="CJ49" s="24">
        <v>2</v>
      </c>
      <c r="CK49" s="24">
        <v>2</v>
      </c>
      <c r="CL49" s="24">
        <v>2</v>
      </c>
      <c r="CM49" s="24">
        <v>2</v>
      </c>
      <c r="CN49" s="24">
        <v>1</v>
      </c>
      <c r="CO49" s="24">
        <v>1</v>
      </c>
      <c r="CP49" s="24">
        <v>0</v>
      </c>
      <c r="CQ49" s="24">
        <v>0</v>
      </c>
      <c r="CR49" s="24">
        <v>0</v>
      </c>
      <c r="CS49" s="24">
        <v>0</v>
      </c>
      <c r="CT49" s="24">
        <v>0</v>
      </c>
      <c r="CU49" s="24">
        <v>0</v>
      </c>
      <c r="CV49" s="24">
        <v>0</v>
      </c>
      <c r="CW49" s="24">
        <v>0</v>
      </c>
      <c r="CX49" s="24">
        <v>0</v>
      </c>
      <c r="CY49" s="24">
        <v>0</v>
      </c>
      <c r="CZ49" s="24">
        <v>0</v>
      </c>
      <c r="DA49" s="24">
        <v>0</v>
      </c>
      <c r="DB49" s="24">
        <v>0</v>
      </c>
      <c r="DC49" s="24">
        <v>18</v>
      </c>
      <c r="DD49" s="24">
        <v>19</v>
      </c>
      <c r="DE49" s="24">
        <v>19</v>
      </c>
      <c r="DF49" s="24">
        <v>18</v>
      </c>
      <c r="DG49" s="24">
        <v>18</v>
      </c>
      <c r="DH49" s="24">
        <v>16</v>
      </c>
      <c r="DI49" s="24">
        <v>16</v>
      </c>
      <c r="DJ49" s="24">
        <v>15</v>
      </c>
      <c r="DK49" s="24">
        <v>14</v>
      </c>
      <c r="DL49" s="24">
        <v>14</v>
      </c>
      <c r="DM49" s="24">
        <v>13</v>
      </c>
      <c r="DN49" s="24">
        <v>13</v>
      </c>
      <c r="DO49" s="24">
        <v>14</v>
      </c>
      <c r="DP49" s="24">
        <v>15</v>
      </c>
      <c r="DQ49" s="24">
        <v>16</v>
      </c>
      <c r="DR49" s="24">
        <v>17</v>
      </c>
      <c r="DS49" s="24">
        <v>19</v>
      </c>
      <c r="DT49" s="24">
        <v>20</v>
      </c>
      <c r="DU49" s="24">
        <v>21</v>
      </c>
      <c r="DV49" s="24">
        <v>22</v>
      </c>
      <c r="DW49" s="24">
        <v>22</v>
      </c>
      <c r="DX49" s="24">
        <v>21</v>
      </c>
      <c r="DY49" s="24">
        <v>20</v>
      </c>
      <c r="DZ49" s="24">
        <v>20</v>
      </c>
      <c r="EA49" s="24">
        <v>20</v>
      </c>
      <c r="EB49" s="24">
        <v>20</v>
      </c>
      <c r="EC49" s="24">
        <v>20</v>
      </c>
      <c r="ED49" s="24">
        <v>19</v>
      </c>
      <c r="EE49" s="24">
        <v>19</v>
      </c>
      <c r="EF49" s="24">
        <v>19</v>
      </c>
      <c r="EG49" s="24">
        <v>19</v>
      </c>
      <c r="EH49" s="24">
        <v>18</v>
      </c>
      <c r="EI49" s="24">
        <v>18</v>
      </c>
      <c r="EJ49" s="24">
        <v>18</v>
      </c>
      <c r="EK49" s="24">
        <v>18</v>
      </c>
      <c r="EL49" s="24">
        <v>17</v>
      </c>
      <c r="EM49" s="24">
        <v>16</v>
      </c>
      <c r="EN49" s="24">
        <v>16</v>
      </c>
      <c r="EO49" s="24">
        <v>16</v>
      </c>
      <c r="EP49" s="24">
        <v>16</v>
      </c>
      <c r="EQ49" s="24">
        <v>16</v>
      </c>
      <c r="ER49" s="24">
        <v>16</v>
      </c>
      <c r="ES49" s="24">
        <v>16</v>
      </c>
      <c r="ET49" s="24">
        <v>16</v>
      </c>
      <c r="EU49" s="24">
        <v>16</v>
      </c>
      <c r="EV49" s="24">
        <v>15</v>
      </c>
      <c r="EW49" s="24">
        <v>14</v>
      </c>
      <c r="EX49" s="24">
        <v>14</v>
      </c>
      <c r="EY49" s="24">
        <v>14</v>
      </c>
      <c r="EZ49" s="24">
        <v>14</v>
      </c>
      <c r="FA49" s="24">
        <v>14</v>
      </c>
      <c r="FB49" s="24">
        <v>14</v>
      </c>
      <c r="FC49" s="24">
        <v>14</v>
      </c>
      <c r="FD49" s="24">
        <v>14</v>
      </c>
      <c r="FE49" s="24">
        <v>14</v>
      </c>
      <c r="FF49" s="24">
        <v>14</v>
      </c>
      <c r="FG49" s="24">
        <v>13</v>
      </c>
      <c r="FH49" s="24">
        <v>13</v>
      </c>
      <c r="FI49" s="24">
        <v>13</v>
      </c>
      <c r="FJ49" s="24">
        <v>12</v>
      </c>
      <c r="FK49" s="24">
        <v>12</v>
      </c>
      <c r="FL49" s="24">
        <v>12</v>
      </c>
      <c r="FM49" s="24">
        <v>11</v>
      </c>
      <c r="FN49" s="24">
        <v>10</v>
      </c>
      <c r="FO49" s="24">
        <v>10</v>
      </c>
      <c r="FP49" s="24">
        <v>9</v>
      </c>
      <c r="FQ49" s="24">
        <v>9</v>
      </c>
      <c r="FR49" s="24">
        <v>9</v>
      </c>
      <c r="FS49" s="24">
        <v>8</v>
      </c>
      <c r="FT49" s="24">
        <v>8</v>
      </c>
      <c r="FU49" s="24">
        <v>8</v>
      </c>
      <c r="FV49" s="24">
        <v>7</v>
      </c>
      <c r="FW49" s="24">
        <v>7</v>
      </c>
      <c r="FX49" s="24">
        <v>6</v>
      </c>
      <c r="FY49" s="24">
        <v>6</v>
      </c>
      <c r="FZ49" s="24">
        <v>6</v>
      </c>
      <c r="GA49" s="24">
        <v>5</v>
      </c>
      <c r="GB49" s="24">
        <v>5</v>
      </c>
      <c r="GC49" s="24">
        <v>5</v>
      </c>
      <c r="GD49" s="24">
        <v>5</v>
      </c>
      <c r="GE49" s="24">
        <v>5</v>
      </c>
      <c r="GF49" s="24">
        <v>4</v>
      </c>
      <c r="GG49" s="24">
        <v>4</v>
      </c>
      <c r="GH49" s="24">
        <v>4</v>
      </c>
      <c r="GI49" s="24">
        <v>4</v>
      </c>
      <c r="GJ49" s="24">
        <v>3</v>
      </c>
      <c r="GK49" s="24">
        <v>3</v>
      </c>
      <c r="GL49" s="24">
        <v>3</v>
      </c>
      <c r="GM49" s="24">
        <v>3</v>
      </c>
      <c r="GN49" s="24">
        <v>3</v>
      </c>
      <c r="GO49" s="24">
        <v>2</v>
      </c>
      <c r="GP49" s="24">
        <v>2</v>
      </c>
      <c r="GQ49" s="24">
        <v>2</v>
      </c>
      <c r="GR49" s="24">
        <v>2</v>
      </c>
      <c r="GS49" s="24">
        <v>2</v>
      </c>
      <c r="GT49" s="24">
        <v>0</v>
      </c>
      <c r="GU49" s="24">
        <v>0</v>
      </c>
      <c r="GV49" s="24">
        <v>0</v>
      </c>
      <c r="GW49" s="24">
        <v>0</v>
      </c>
      <c r="GX49" s="24">
        <v>0</v>
      </c>
      <c r="GY49" s="25">
        <v>0</v>
      </c>
    </row>
    <row r="50" spans="1:207" s="17" customFormat="1" ht="12.75" hidden="1" x14ac:dyDescent="0.2">
      <c r="A50" s="23" t="s">
        <v>210</v>
      </c>
      <c r="B50" s="24">
        <v>2014</v>
      </c>
      <c r="C50" s="24">
        <f>SUM(Tabla1[[#This Row],[Hombres_0]:[Hombres_100 y más]])</f>
        <v>1229</v>
      </c>
      <c r="D50" s="24">
        <f>SUM(Tabla1[[#This Row],[Mujeres_0]:[Mujeres_100 y más]])</f>
        <v>1199</v>
      </c>
      <c r="E50" s="24">
        <f>Tabla1[[#This Row],[TOTAL HOMBRES]]+Tabla1[[#This Row],[TOTAL MUJERES]]</f>
        <v>2428</v>
      </c>
      <c r="F50" s="24">
        <v>20</v>
      </c>
      <c r="G50" s="24">
        <v>22</v>
      </c>
      <c r="H50" s="24">
        <v>21</v>
      </c>
      <c r="I50" s="24">
        <v>22</v>
      </c>
      <c r="J50" s="24">
        <v>22</v>
      </c>
      <c r="K50" s="24">
        <v>21</v>
      </c>
      <c r="L50" s="24">
        <v>21</v>
      </c>
      <c r="M50" s="24">
        <v>21</v>
      </c>
      <c r="N50" s="24">
        <v>21</v>
      </c>
      <c r="O50" s="24">
        <v>21</v>
      </c>
      <c r="P50" s="24">
        <v>22</v>
      </c>
      <c r="Q50" s="24">
        <v>21</v>
      </c>
      <c r="R50" s="24">
        <v>21</v>
      </c>
      <c r="S50" s="24">
        <v>21</v>
      </c>
      <c r="T50" s="24">
        <v>22</v>
      </c>
      <c r="U50" s="24">
        <v>22</v>
      </c>
      <c r="V50" s="24">
        <v>22</v>
      </c>
      <c r="W50" s="24">
        <v>22</v>
      </c>
      <c r="X50" s="24">
        <v>22</v>
      </c>
      <c r="Y50" s="24">
        <v>22</v>
      </c>
      <c r="Z50" s="24">
        <v>21</v>
      </c>
      <c r="AA50" s="24">
        <v>21</v>
      </c>
      <c r="AB50" s="24">
        <v>21</v>
      </c>
      <c r="AC50" s="24">
        <v>21</v>
      </c>
      <c r="AD50" s="24">
        <v>20</v>
      </c>
      <c r="AE50" s="24">
        <v>19</v>
      </c>
      <c r="AF50" s="24">
        <v>19</v>
      </c>
      <c r="AG50" s="24">
        <v>19</v>
      </c>
      <c r="AH50" s="24">
        <v>19</v>
      </c>
      <c r="AI50" s="24">
        <v>19</v>
      </c>
      <c r="AJ50" s="24">
        <v>19</v>
      </c>
      <c r="AK50" s="24">
        <v>19</v>
      </c>
      <c r="AL50" s="24">
        <v>19</v>
      </c>
      <c r="AM50" s="24">
        <v>19</v>
      </c>
      <c r="AN50" s="24">
        <v>18</v>
      </c>
      <c r="AO50" s="24">
        <v>17</v>
      </c>
      <c r="AP50" s="24">
        <v>17</v>
      </c>
      <c r="AQ50" s="24">
        <v>17</v>
      </c>
      <c r="AR50" s="24">
        <v>16</v>
      </c>
      <c r="AS50" s="24">
        <v>16</v>
      </c>
      <c r="AT50" s="24">
        <v>15</v>
      </c>
      <c r="AU50" s="24">
        <v>15</v>
      </c>
      <c r="AV50" s="24">
        <v>15</v>
      </c>
      <c r="AW50" s="24">
        <v>15</v>
      </c>
      <c r="AX50" s="24">
        <v>15</v>
      </c>
      <c r="AY50" s="24">
        <v>15</v>
      </c>
      <c r="AZ50" s="24">
        <v>15</v>
      </c>
      <c r="BA50" s="24">
        <v>15</v>
      </c>
      <c r="BB50" s="24">
        <v>14</v>
      </c>
      <c r="BC50" s="24">
        <v>14</v>
      </c>
      <c r="BD50" s="24">
        <v>14</v>
      </c>
      <c r="BE50" s="24">
        <v>14</v>
      </c>
      <c r="BF50" s="24">
        <v>13</v>
      </c>
      <c r="BG50" s="24">
        <v>13</v>
      </c>
      <c r="BH50" s="24">
        <v>13</v>
      </c>
      <c r="BI50" s="24">
        <v>12</v>
      </c>
      <c r="BJ50" s="24">
        <v>11</v>
      </c>
      <c r="BK50" s="24">
        <v>10</v>
      </c>
      <c r="BL50" s="24">
        <v>10</v>
      </c>
      <c r="BM50" s="24">
        <v>10</v>
      </c>
      <c r="BN50" s="24">
        <v>10</v>
      </c>
      <c r="BO50" s="24">
        <v>10</v>
      </c>
      <c r="BP50" s="24">
        <v>9</v>
      </c>
      <c r="BQ50" s="24">
        <v>8</v>
      </c>
      <c r="BR50" s="24">
        <v>8</v>
      </c>
      <c r="BS50" s="24">
        <v>8</v>
      </c>
      <c r="BT50" s="24">
        <v>8</v>
      </c>
      <c r="BU50" s="24">
        <v>8</v>
      </c>
      <c r="BV50" s="24">
        <v>8</v>
      </c>
      <c r="BW50" s="24">
        <v>8</v>
      </c>
      <c r="BX50" s="24">
        <v>7</v>
      </c>
      <c r="BY50" s="24">
        <v>7</v>
      </c>
      <c r="BZ50" s="24">
        <v>7</v>
      </c>
      <c r="CA50" s="24">
        <v>6</v>
      </c>
      <c r="CB50" s="24">
        <v>5</v>
      </c>
      <c r="CC50" s="24">
        <v>5</v>
      </c>
      <c r="CD50" s="24">
        <v>5</v>
      </c>
      <c r="CE50" s="24">
        <v>4</v>
      </c>
      <c r="CF50" s="24">
        <v>4</v>
      </c>
      <c r="CG50" s="24">
        <v>4</v>
      </c>
      <c r="CH50" s="24">
        <v>3</v>
      </c>
      <c r="CI50" s="24">
        <v>3</v>
      </c>
      <c r="CJ50" s="24">
        <v>2</v>
      </c>
      <c r="CK50" s="24">
        <v>2</v>
      </c>
      <c r="CL50" s="24">
        <v>2</v>
      </c>
      <c r="CM50" s="24">
        <v>2</v>
      </c>
      <c r="CN50" s="24">
        <v>1</v>
      </c>
      <c r="CO50" s="24">
        <v>1</v>
      </c>
      <c r="CP50" s="24">
        <v>1</v>
      </c>
      <c r="CQ50" s="24">
        <v>0</v>
      </c>
      <c r="CR50" s="24">
        <v>0</v>
      </c>
      <c r="CS50" s="24">
        <v>0</v>
      </c>
      <c r="CT50" s="24">
        <v>0</v>
      </c>
      <c r="CU50" s="24">
        <v>0</v>
      </c>
      <c r="CV50" s="24">
        <v>0</v>
      </c>
      <c r="CW50" s="24">
        <v>0</v>
      </c>
      <c r="CX50" s="24">
        <v>0</v>
      </c>
      <c r="CY50" s="24">
        <v>0</v>
      </c>
      <c r="CZ50" s="24">
        <v>0</v>
      </c>
      <c r="DA50" s="24">
        <v>0</v>
      </c>
      <c r="DB50" s="24">
        <v>0</v>
      </c>
      <c r="DC50" s="24">
        <v>18</v>
      </c>
      <c r="DD50" s="24">
        <v>19</v>
      </c>
      <c r="DE50" s="24">
        <v>19</v>
      </c>
      <c r="DF50" s="24">
        <v>19</v>
      </c>
      <c r="DG50" s="24">
        <v>17</v>
      </c>
      <c r="DH50" s="24">
        <v>16</v>
      </c>
      <c r="DI50" s="24">
        <v>16</v>
      </c>
      <c r="DJ50" s="24">
        <v>15</v>
      </c>
      <c r="DK50" s="24">
        <v>14</v>
      </c>
      <c r="DL50" s="24">
        <v>14</v>
      </c>
      <c r="DM50" s="24">
        <v>13</v>
      </c>
      <c r="DN50" s="24">
        <v>13</v>
      </c>
      <c r="DO50" s="24">
        <v>14</v>
      </c>
      <c r="DP50" s="24">
        <v>14</v>
      </c>
      <c r="DQ50" s="24">
        <v>15</v>
      </c>
      <c r="DR50" s="24">
        <v>17</v>
      </c>
      <c r="DS50" s="24">
        <v>18</v>
      </c>
      <c r="DT50" s="24">
        <v>20</v>
      </c>
      <c r="DU50" s="24">
        <v>20</v>
      </c>
      <c r="DV50" s="24">
        <v>22</v>
      </c>
      <c r="DW50" s="24">
        <v>22</v>
      </c>
      <c r="DX50" s="24">
        <v>21</v>
      </c>
      <c r="DY50" s="24">
        <v>21</v>
      </c>
      <c r="DZ50" s="24">
        <v>20</v>
      </c>
      <c r="EA50" s="24">
        <v>20</v>
      </c>
      <c r="EB50" s="24">
        <v>20</v>
      </c>
      <c r="EC50" s="24">
        <v>20</v>
      </c>
      <c r="ED50" s="24">
        <v>20</v>
      </c>
      <c r="EE50" s="24">
        <v>19</v>
      </c>
      <c r="EF50" s="24">
        <v>19</v>
      </c>
      <c r="EG50" s="24">
        <v>19</v>
      </c>
      <c r="EH50" s="24">
        <v>18</v>
      </c>
      <c r="EI50" s="24">
        <v>18</v>
      </c>
      <c r="EJ50" s="24">
        <v>18</v>
      </c>
      <c r="EK50" s="24">
        <v>18</v>
      </c>
      <c r="EL50" s="24">
        <v>17</v>
      </c>
      <c r="EM50" s="24">
        <v>17</v>
      </c>
      <c r="EN50" s="24">
        <v>16</v>
      </c>
      <c r="EO50" s="24">
        <v>16</v>
      </c>
      <c r="EP50" s="24">
        <v>16</v>
      </c>
      <c r="EQ50" s="24">
        <v>16</v>
      </c>
      <c r="ER50" s="24">
        <v>16</v>
      </c>
      <c r="ES50" s="24">
        <v>16</v>
      </c>
      <c r="ET50" s="24">
        <v>16</v>
      </c>
      <c r="EU50" s="24">
        <v>16</v>
      </c>
      <c r="EV50" s="24">
        <v>14</v>
      </c>
      <c r="EW50" s="24">
        <v>14</v>
      </c>
      <c r="EX50" s="24">
        <v>14</v>
      </c>
      <c r="EY50" s="24">
        <v>14</v>
      </c>
      <c r="EZ50" s="24">
        <v>14</v>
      </c>
      <c r="FA50" s="24">
        <v>14</v>
      </c>
      <c r="FB50" s="24">
        <v>14</v>
      </c>
      <c r="FC50" s="24">
        <v>14</v>
      </c>
      <c r="FD50" s="24">
        <v>14</v>
      </c>
      <c r="FE50" s="24">
        <v>14</v>
      </c>
      <c r="FF50" s="24">
        <v>14</v>
      </c>
      <c r="FG50" s="24">
        <v>14</v>
      </c>
      <c r="FH50" s="24">
        <v>13</v>
      </c>
      <c r="FI50" s="24">
        <v>13</v>
      </c>
      <c r="FJ50" s="24">
        <v>13</v>
      </c>
      <c r="FK50" s="24">
        <v>12</v>
      </c>
      <c r="FL50" s="24">
        <v>12</v>
      </c>
      <c r="FM50" s="24">
        <v>12</v>
      </c>
      <c r="FN50" s="24">
        <v>11</v>
      </c>
      <c r="FO50" s="24">
        <v>10</v>
      </c>
      <c r="FP50" s="24">
        <v>9</v>
      </c>
      <c r="FQ50" s="24">
        <v>9</v>
      </c>
      <c r="FR50" s="24">
        <v>9</v>
      </c>
      <c r="FS50" s="24">
        <v>8</v>
      </c>
      <c r="FT50" s="24">
        <v>8</v>
      </c>
      <c r="FU50" s="24">
        <v>8</v>
      </c>
      <c r="FV50" s="24">
        <v>8</v>
      </c>
      <c r="FW50" s="24">
        <v>6</v>
      </c>
      <c r="FX50" s="24">
        <v>6</v>
      </c>
      <c r="FY50" s="24">
        <v>6</v>
      </c>
      <c r="FZ50" s="24">
        <v>5</v>
      </c>
      <c r="GA50" s="24">
        <v>5</v>
      </c>
      <c r="GB50" s="24">
        <v>5</v>
      </c>
      <c r="GC50" s="24">
        <v>5</v>
      </c>
      <c r="GD50" s="24">
        <v>5</v>
      </c>
      <c r="GE50" s="24">
        <v>4</v>
      </c>
      <c r="GF50" s="24">
        <v>4</v>
      </c>
      <c r="GG50" s="24">
        <v>4</v>
      </c>
      <c r="GH50" s="24">
        <v>4</v>
      </c>
      <c r="GI50" s="24">
        <v>4</v>
      </c>
      <c r="GJ50" s="24">
        <v>4</v>
      </c>
      <c r="GK50" s="24">
        <v>3</v>
      </c>
      <c r="GL50" s="24">
        <v>3</v>
      </c>
      <c r="GM50" s="24">
        <v>3</v>
      </c>
      <c r="GN50" s="24">
        <v>3</v>
      </c>
      <c r="GO50" s="24">
        <v>2</v>
      </c>
      <c r="GP50" s="24">
        <v>2</v>
      </c>
      <c r="GQ50" s="24">
        <v>2</v>
      </c>
      <c r="GR50" s="24">
        <v>1</v>
      </c>
      <c r="GS50" s="24">
        <v>1</v>
      </c>
      <c r="GT50" s="24">
        <v>1</v>
      </c>
      <c r="GU50" s="24">
        <v>0</v>
      </c>
      <c r="GV50" s="24">
        <v>0</v>
      </c>
      <c r="GW50" s="24">
        <v>0</v>
      </c>
      <c r="GX50" s="24">
        <v>0</v>
      </c>
      <c r="GY50" s="25">
        <v>0</v>
      </c>
    </row>
    <row r="51" spans="1:207" s="17" customFormat="1" ht="12.75" hidden="1" x14ac:dyDescent="0.2">
      <c r="A51" s="23" t="s">
        <v>210</v>
      </c>
      <c r="B51" s="24">
        <v>2015</v>
      </c>
      <c r="C51" s="24">
        <f>SUM(Tabla1[[#This Row],[Hombres_0]:[Hombres_100 y más]])</f>
        <v>1239</v>
      </c>
      <c r="D51" s="24">
        <f>SUM(Tabla1[[#This Row],[Mujeres_0]:[Mujeres_100 y más]])</f>
        <v>1204</v>
      </c>
      <c r="E51" s="24">
        <f>Tabla1[[#This Row],[TOTAL HOMBRES]]+Tabla1[[#This Row],[TOTAL MUJERES]]</f>
        <v>2443</v>
      </c>
      <c r="F51" s="24">
        <v>20</v>
      </c>
      <c r="G51" s="24">
        <v>22</v>
      </c>
      <c r="H51" s="24">
        <v>21</v>
      </c>
      <c r="I51" s="24">
        <v>22</v>
      </c>
      <c r="J51" s="24">
        <v>21</v>
      </c>
      <c r="K51" s="24">
        <v>21</v>
      </c>
      <c r="L51" s="24">
        <v>21</v>
      </c>
      <c r="M51" s="24">
        <v>21</v>
      </c>
      <c r="N51" s="24">
        <v>22</v>
      </c>
      <c r="O51" s="24">
        <v>22</v>
      </c>
      <c r="P51" s="24">
        <v>22</v>
      </c>
      <c r="Q51" s="24">
        <v>22</v>
      </c>
      <c r="R51" s="24">
        <v>21</v>
      </c>
      <c r="S51" s="24">
        <v>21</v>
      </c>
      <c r="T51" s="24">
        <v>21</v>
      </c>
      <c r="U51" s="24">
        <v>22</v>
      </c>
      <c r="V51" s="24">
        <v>22</v>
      </c>
      <c r="W51" s="24">
        <v>22</v>
      </c>
      <c r="X51" s="24">
        <v>22</v>
      </c>
      <c r="Y51" s="24">
        <v>22</v>
      </c>
      <c r="Z51" s="24">
        <v>22</v>
      </c>
      <c r="AA51" s="24">
        <v>21</v>
      </c>
      <c r="AB51" s="24">
        <v>21</v>
      </c>
      <c r="AC51" s="24">
        <v>21</v>
      </c>
      <c r="AD51" s="24">
        <v>21</v>
      </c>
      <c r="AE51" s="24">
        <v>19</v>
      </c>
      <c r="AF51" s="24">
        <v>19</v>
      </c>
      <c r="AG51" s="24">
        <v>19</v>
      </c>
      <c r="AH51" s="24">
        <v>19</v>
      </c>
      <c r="AI51" s="24">
        <v>19</v>
      </c>
      <c r="AJ51" s="24">
        <v>19</v>
      </c>
      <c r="AK51" s="24">
        <v>19</v>
      </c>
      <c r="AL51" s="24">
        <v>19</v>
      </c>
      <c r="AM51" s="24">
        <v>19</v>
      </c>
      <c r="AN51" s="24">
        <v>18</v>
      </c>
      <c r="AO51" s="24">
        <v>17</v>
      </c>
      <c r="AP51" s="24">
        <v>17</v>
      </c>
      <c r="AQ51" s="24">
        <v>17</v>
      </c>
      <c r="AR51" s="24">
        <v>17</v>
      </c>
      <c r="AS51" s="24">
        <v>16</v>
      </c>
      <c r="AT51" s="24">
        <v>16</v>
      </c>
      <c r="AU51" s="24">
        <v>15</v>
      </c>
      <c r="AV51" s="24">
        <v>15</v>
      </c>
      <c r="AW51" s="24">
        <v>15</v>
      </c>
      <c r="AX51" s="24">
        <v>15</v>
      </c>
      <c r="AY51" s="24">
        <v>15</v>
      </c>
      <c r="AZ51" s="24">
        <v>15</v>
      </c>
      <c r="BA51" s="24">
        <v>15</v>
      </c>
      <c r="BB51" s="24">
        <v>14</v>
      </c>
      <c r="BC51" s="24">
        <v>14</v>
      </c>
      <c r="BD51" s="24">
        <v>14</v>
      </c>
      <c r="BE51" s="24">
        <v>14</v>
      </c>
      <c r="BF51" s="24">
        <v>13</v>
      </c>
      <c r="BG51" s="24">
        <v>13</v>
      </c>
      <c r="BH51" s="24">
        <v>13</v>
      </c>
      <c r="BI51" s="24">
        <v>12</v>
      </c>
      <c r="BJ51" s="24">
        <v>12</v>
      </c>
      <c r="BK51" s="24">
        <v>11</v>
      </c>
      <c r="BL51" s="24">
        <v>10</v>
      </c>
      <c r="BM51" s="24">
        <v>10</v>
      </c>
      <c r="BN51" s="24">
        <v>10</v>
      </c>
      <c r="BO51" s="24">
        <v>10</v>
      </c>
      <c r="BP51" s="24">
        <v>9</v>
      </c>
      <c r="BQ51" s="24">
        <v>9</v>
      </c>
      <c r="BR51" s="24">
        <v>9</v>
      </c>
      <c r="BS51" s="24">
        <v>8</v>
      </c>
      <c r="BT51" s="24">
        <v>8</v>
      </c>
      <c r="BU51" s="24">
        <v>8</v>
      </c>
      <c r="BV51" s="24">
        <v>8</v>
      </c>
      <c r="BW51" s="24">
        <v>8</v>
      </c>
      <c r="BX51" s="24">
        <v>8</v>
      </c>
      <c r="BY51" s="24">
        <v>7</v>
      </c>
      <c r="BZ51" s="24">
        <v>7</v>
      </c>
      <c r="CA51" s="24">
        <v>6</v>
      </c>
      <c r="CB51" s="24">
        <v>5</v>
      </c>
      <c r="CC51" s="24">
        <v>5</v>
      </c>
      <c r="CD51" s="24">
        <v>5</v>
      </c>
      <c r="CE51" s="24">
        <v>4</v>
      </c>
      <c r="CF51" s="24">
        <v>4</v>
      </c>
      <c r="CG51" s="24">
        <v>4</v>
      </c>
      <c r="CH51" s="24">
        <v>3</v>
      </c>
      <c r="CI51" s="24">
        <v>3</v>
      </c>
      <c r="CJ51" s="24">
        <v>2</v>
      </c>
      <c r="CK51" s="24">
        <v>2</v>
      </c>
      <c r="CL51" s="24">
        <v>2</v>
      </c>
      <c r="CM51" s="24">
        <v>2</v>
      </c>
      <c r="CN51" s="24">
        <v>1</v>
      </c>
      <c r="CO51" s="24">
        <v>1</v>
      </c>
      <c r="CP51" s="24">
        <v>1</v>
      </c>
      <c r="CQ51" s="24">
        <v>0</v>
      </c>
      <c r="CR51" s="24">
        <v>0</v>
      </c>
      <c r="CS51" s="24">
        <v>0</v>
      </c>
      <c r="CT51" s="24">
        <v>0</v>
      </c>
      <c r="CU51" s="24">
        <v>0</v>
      </c>
      <c r="CV51" s="24">
        <v>0</v>
      </c>
      <c r="CW51" s="24">
        <v>0</v>
      </c>
      <c r="CX51" s="24">
        <v>0</v>
      </c>
      <c r="CY51" s="24">
        <v>0</v>
      </c>
      <c r="CZ51" s="24">
        <v>0</v>
      </c>
      <c r="DA51" s="24">
        <v>0</v>
      </c>
      <c r="DB51" s="24">
        <v>0</v>
      </c>
      <c r="DC51" s="24">
        <v>18</v>
      </c>
      <c r="DD51" s="24">
        <v>19</v>
      </c>
      <c r="DE51" s="24">
        <v>19</v>
      </c>
      <c r="DF51" s="24">
        <v>18</v>
      </c>
      <c r="DG51" s="24">
        <v>17</v>
      </c>
      <c r="DH51" s="24">
        <v>16</v>
      </c>
      <c r="DI51" s="24">
        <v>16</v>
      </c>
      <c r="DJ51" s="24">
        <v>15</v>
      </c>
      <c r="DK51" s="24">
        <v>14</v>
      </c>
      <c r="DL51" s="24">
        <v>13</v>
      </c>
      <c r="DM51" s="24">
        <v>13</v>
      </c>
      <c r="DN51" s="24">
        <v>13</v>
      </c>
      <c r="DO51" s="24">
        <v>14</v>
      </c>
      <c r="DP51" s="24">
        <v>14</v>
      </c>
      <c r="DQ51" s="24">
        <v>15</v>
      </c>
      <c r="DR51" s="24">
        <v>17</v>
      </c>
      <c r="DS51" s="24">
        <v>18</v>
      </c>
      <c r="DT51" s="24">
        <v>19</v>
      </c>
      <c r="DU51" s="24">
        <v>20</v>
      </c>
      <c r="DV51" s="24">
        <v>21</v>
      </c>
      <c r="DW51" s="24">
        <v>21</v>
      </c>
      <c r="DX51" s="24">
        <v>21</v>
      </c>
      <c r="DY51" s="24">
        <v>21</v>
      </c>
      <c r="DZ51" s="24">
        <v>21</v>
      </c>
      <c r="EA51" s="24">
        <v>20</v>
      </c>
      <c r="EB51" s="24">
        <v>20</v>
      </c>
      <c r="EC51" s="24">
        <v>20</v>
      </c>
      <c r="ED51" s="24">
        <v>20</v>
      </c>
      <c r="EE51" s="24">
        <v>19</v>
      </c>
      <c r="EF51" s="24">
        <v>19</v>
      </c>
      <c r="EG51" s="24">
        <v>19</v>
      </c>
      <c r="EH51" s="24">
        <v>18</v>
      </c>
      <c r="EI51" s="24">
        <v>18</v>
      </c>
      <c r="EJ51" s="24">
        <v>18</v>
      </c>
      <c r="EK51" s="24">
        <v>18</v>
      </c>
      <c r="EL51" s="24">
        <v>18</v>
      </c>
      <c r="EM51" s="24">
        <v>17</v>
      </c>
      <c r="EN51" s="24">
        <v>16</v>
      </c>
      <c r="EO51" s="24">
        <v>16</v>
      </c>
      <c r="EP51" s="24">
        <v>16</v>
      </c>
      <c r="EQ51" s="24">
        <v>16</v>
      </c>
      <c r="ER51" s="24">
        <v>16</v>
      </c>
      <c r="ES51" s="24">
        <v>16</v>
      </c>
      <c r="ET51" s="24">
        <v>16</v>
      </c>
      <c r="EU51" s="24">
        <v>15</v>
      </c>
      <c r="EV51" s="24">
        <v>15</v>
      </c>
      <c r="EW51" s="24">
        <v>14</v>
      </c>
      <c r="EX51" s="24">
        <v>14</v>
      </c>
      <c r="EY51" s="24">
        <v>14</v>
      </c>
      <c r="EZ51" s="24">
        <v>14</v>
      </c>
      <c r="FA51" s="24">
        <v>14</v>
      </c>
      <c r="FB51" s="24">
        <v>14</v>
      </c>
      <c r="FC51" s="24">
        <v>14</v>
      </c>
      <c r="FD51" s="24">
        <v>14</v>
      </c>
      <c r="FE51" s="24">
        <v>14</v>
      </c>
      <c r="FF51" s="24">
        <v>14</v>
      </c>
      <c r="FG51" s="24">
        <v>14</v>
      </c>
      <c r="FH51" s="24">
        <v>14</v>
      </c>
      <c r="FI51" s="24">
        <v>13</v>
      </c>
      <c r="FJ51" s="24">
        <v>13</v>
      </c>
      <c r="FK51" s="24">
        <v>13</v>
      </c>
      <c r="FL51" s="24">
        <v>12</v>
      </c>
      <c r="FM51" s="24">
        <v>12</v>
      </c>
      <c r="FN51" s="24">
        <v>12</v>
      </c>
      <c r="FO51" s="24">
        <v>10</v>
      </c>
      <c r="FP51" s="24">
        <v>10</v>
      </c>
      <c r="FQ51" s="24">
        <v>9</v>
      </c>
      <c r="FR51" s="24">
        <v>9</v>
      </c>
      <c r="FS51" s="24">
        <v>9</v>
      </c>
      <c r="FT51" s="24">
        <v>8</v>
      </c>
      <c r="FU51" s="24">
        <v>8</v>
      </c>
      <c r="FV51" s="24">
        <v>8</v>
      </c>
      <c r="FW51" s="24">
        <v>6</v>
      </c>
      <c r="FX51" s="24">
        <v>6</v>
      </c>
      <c r="FY51" s="24">
        <v>6</v>
      </c>
      <c r="FZ51" s="24">
        <v>6</v>
      </c>
      <c r="GA51" s="24">
        <v>5</v>
      </c>
      <c r="GB51" s="24">
        <v>5</v>
      </c>
      <c r="GC51" s="24">
        <v>5</v>
      </c>
      <c r="GD51" s="24">
        <v>5</v>
      </c>
      <c r="GE51" s="24">
        <v>4</v>
      </c>
      <c r="GF51" s="24">
        <v>4</v>
      </c>
      <c r="GG51" s="24">
        <v>4</v>
      </c>
      <c r="GH51" s="24">
        <v>4</v>
      </c>
      <c r="GI51" s="24">
        <v>4</v>
      </c>
      <c r="GJ51" s="24">
        <v>4</v>
      </c>
      <c r="GK51" s="24">
        <v>3</v>
      </c>
      <c r="GL51" s="24">
        <v>3</v>
      </c>
      <c r="GM51" s="24">
        <v>3</v>
      </c>
      <c r="GN51" s="24">
        <v>3</v>
      </c>
      <c r="GO51" s="24">
        <v>3</v>
      </c>
      <c r="GP51" s="24">
        <v>2</v>
      </c>
      <c r="GQ51" s="24">
        <v>2</v>
      </c>
      <c r="GR51" s="24">
        <v>1</v>
      </c>
      <c r="GS51" s="24">
        <v>1</v>
      </c>
      <c r="GT51" s="24">
        <v>1</v>
      </c>
      <c r="GU51" s="24">
        <v>1</v>
      </c>
      <c r="GV51" s="24">
        <v>0</v>
      </c>
      <c r="GW51" s="24">
        <v>0</v>
      </c>
      <c r="GX51" s="24">
        <v>0</v>
      </c>
      <c r="GY51" s="25">
        <v>0</v>
      </c>
    </row>
    <row r="52" spans="1:207" s="17" customFormat="1" ht="12.75" hidden="1" x14ac:dyDescent="0.2">
      <c r="A52" s="23" t="s">
        <v>210</v>
      </c>
      <c r="B52" s="24">
        <v>2016</v>
      </c>
      <c r="C52" s="24">
        <f>SUM(Tabla1[[#This Row],[Hombres_0]:[Hombres_100 y más]])</f>
        <v>1245</v>
      </c>
      <c r="D52" s="24">
        <f>SUM(Tabla1[[#This Row],[Mujeres_0]:[Mujeres_100 y más]])</f>
        <v>1203</v>
      </c>
      <c r="E52" s="24">
        <f>Tabla1[[#This Row],[TOTAL HOMBRES]]+Tabla1[[#This Row],[TOTAL MUJERES]]</f>
        <v>2448</v>
      </c>
      <c r="F52" s="24">
        <v>20</v>
      </c>
      <c r="G52" s="24">
        <v>22</v>
      </c>
      <c r="H52" s="24">
        <v>21</v>
      </c>
      <c r="I52" s="24">
        <v>22</v>
      </c>
      <c r="J52" s="24">
        <v>21</v>
      </c>
      <c r="K52" s="24">
        <v>21</v>
      </c>
      <c r="L52" s="24">
        <v>21</v>
      </c>
      <c r="M52" s="24">
        <v>21</v>
      </c>
      <c r="N52" s="24">
        <v>22</v>
      </c>
      <c r="O52" s="24">
        <v>22</v>
      </c>
      <c r="P52" s="24">
        <v>22</v>
      </c>
      <c r="Q52" s="24">
        <v>22</v>
      </c>
      <c r="R52" s="24">
        <v>21</v>
      </c>
      <c r="S52" s="24">
        <v>21</v>
      </c>
      <c r="T52" s="24">
        <v>21</v>
      </c>
      <c r="U52" s="24">
        <v>21</v>
      </c>
      <c r="V52" s="24">
        <v>21</v>
      </c>
      <c r="W52" s="24">
        <v>22</v>
      </c>
      <c r="X52" s="24">
        <v>21</v>
      </c>
      <c r="Y52" s="24">
        <v>23</v>
      </c>
      <c r="Z52" s="24">
        <v>22</v>
      </c>
      <c r="AA52" s="24">
        <v>21</v>
      </c>
      <c r="AB52" s="24">
        <v>21</v>
      </c>
      <c r="AC52" s="24">
        <v>21</v>
      </c>
      <c r="AD52" s="24">
        <v>21</v>
      </c>
      <c r="AE52" s="24">
        <v>20</v>
      </c>
      <c r="AF52" s="24">
        <v>19</v>
      </c>
      <c r="AG52" s="24">
        <v>19</v>
      </c>
      <c r="AH52" s="24">
        <v>19</v>
      </c>
      <c r="AI52" s="24">
        <v>19</v>
      </c>
      <c r="AJ52" s="24">
        <v>19</v>
      </c>
      <c r="AK52" s="24">
        <v>19</v>
      </c>
      <c r="AL52" s="24">
        <v>19</v>
      </c>
      <c r="AM52" s="24">
        <v>19</v>
      </c>
      <c r="AN52" s="24">
        <v>18</v>
      </c>
      <c r="AO52" s="24">
        <v>18</v>
      </c>
      <c r="AP52" s="24">
        <v>17</v>
      </c>
      <c r="AQ52" s="24">
        <v>17</v>
      </c>
      <c r="AR52" s="24">
        <v>17</v>
      </c>
      <c r="AS52" s="24">
        <v>17</v>
      </c>
      <c r="AT52" s="24">
        <v>17</v>
      </c>
      <c r="AU52" s="24">
        <v>15</v>
      </c>
      <c r="AV52" s="24">
        <v>15</v>
      </c>
      <c r="AW52" s="24">
        <v>15</v>
      </c>
      <c r="AX52" s="24">
        <v>15</v>
      </c>
      <c r="AY52" s="24">
        <v>15</v>
      </c>
      <c r="AZ52" s="24">
        <v>15</v>
      </c>
      <c r="BA52" s="24">
        <v>15</v>
      </c>
      <c r="BB52" s="24">
        <v>14</v>
      </c>
      <c r="BC52" s="24">
        <v>14</v>
      </c>
      <c r="BD52" s="24">
        <v>14</v>
      </c>
      <c r="BE52" s="24">
        <v>14</v>
      </c>
      <c r="BF52" s="24">
        <v>13</v>
      </c>
      <c r="BG52" s="24">
        <v>13</v>
      </c>
      <c r="BH52" s="24">
        <v>13</v>
      </c>
      <c r="BI52" s="24">
        <v>12</v>
      </c>
      <c r="BJ52" s="24">
        <v>12</v>
      </c>
      <c r="BK52" s="24">
        <v>11</v>
      </c>
      <c r="BL52" s="24">
        <v>11</v>
      </c>
      <c r="BM52" s="24">
        <v>10</v>
      </c>
      <c r="BN52" s="24">
        <v>10</v>
      </c>
      <c r="BO52" s="24">
        <v>10</v>
      </c>
      <c r="BP52" s="24">
        <v>10</v>
      </c>
      <c r="BQ52" s="24">
        <v>9</v>
      </c>
      <c r="BR52" s="24">
        <v>9</v>
      </c>
      <c r="BS52" s="24">
        <v>9</v>
      </c>
      <c r="BT52" s="24">
        <v>9</v>
      </c>
      <c r="BU52" s="24">
        <v>8</v>
      </c>
      <c r="BV52" s="24">
        <v>8</v>
      </c>
      <c r="BW52" s="24">
        <v>8</v>
      </c>
      <c r="BX52" s="24">
        <v>8</v>
      </c>
      <c r="BY52" s="24">
        <v>7</v>
      </c>
      <c r="BZ52" s="24">
        <v>7</v>
      </c>
      <c r="CA52" s="24">
        <v>7</v>
      </c>
      <c r="CB52" s="24">
        <v>6</v>
      </c>
      <c r="CC52" s="24">
        <v>5</v>
      </c>
      <c r="CD52" s="24">
        <v>5</v>
      </c>
      <c r="CE52" s="24">
        <v>4</v>
      </c>
      <c r="CF52" s="24">
        <v>4</v>
      </c>
      <c r="CG52" s="24">
        <v>4</v>
      </c>
      <c r="CH52" s="24">
        <v>3</v>
      </c>
      <c r="CI52" s="24">
        <v>2</v>
      </c>
      <c r="CJ52" s="24">
        <v>2</v>
      </c>
      <c r="CK52" s="24">
        <v>2</v>
      </c>
      <c r="CL52" s="24">
        <v>2</v>
      </c>
      <c r="CM52" s="24">
        <v>1</v>
      </c>
      <c r="CN52" s="24">
        <v>1</v>
      </c>
      <c r="CO52" s="24">
        <v>1</v>
      </c>
      <c r="CP52" s="24">
        <v>1</v>
      </c>
      <c r="CQ52" s="24">
        <v>0</v>
      </c>
      <c r="CR52" s="24">
        <v>0</v>
      </c>
      <c r="CS52" s="24">
        <v>0</v>
      </c>
      <c r="CT52" s="24">
        <v>0</v>
      </c>
      <c r="CU52" s="24">
        <v>0</v>
      </c>
      <c r="CV52" s="24">
        <v>0</v>
      </c>
      <c r="CW52" s="24">
        <v>0</v>
      </c>
      <c r="CX52" s="24">
        <v>0</v>
      </c>
      <c r="CY52" s="24">
        <v>0</v>
      </c>
      <c r="CZ52" s="24">
        <v>0</v>
      </c>
      <c r="DA52" s="24">
        <v>0</v>
      </c>
      <c r="DB52" s="24">
        <v>0</v>
      </c>
      <c r="DC52" s="24">
        <v>18</v>
      </c>
      <c r="DD52" s="24">
        <v>19</v>
      </c>
      <c r="DE52" s="24">
        <v>19</v>
      </c>
      <c r="DF52" s="24">
        <v>18</v>
      </c>
      <c r="DG52" s="24">
        <v>17</v>
      </c>
      <c r="DH52" s="24">
        <v>16</v>
      </c>
      <c r="DI52" s="24">
        <v>15</v>
      </c>
      <c r="DJ52" s="24">
        <v>15</v>
      </c>
      <c r="DK52" s="24">
        <v>14</v>
      </c>
      <c r="DL52" s="24">
        <v>13</v>
      </c>
      <c r="DM52" s="24">
        <v>13</v>
      </c>
      <c r="DN52" s="24">
        <v>12</v>
      </c>
      <c r="DO52" s="24">
        <v>13</v>
      </c>
      <c r="DP52" s="24">
        <v>14</v>
      </c>
      <c r="DQ52" s="24">
        <v>15</v>
      </c>
      <c r="DR52" s="24">
        <v>17</v>
      </c>
      <c r="DS52" s="24">
        <v>17</v>
      </c>
      <c r="DT52" s="24">
        <v>19</v>
      </c>
      <c r="DU52" s="24">
        <v>20</v>
      </c>
      <c r="DV52" s="24">
        <v>20</v>
      </c>
      <c r="DW52" s="24">
        <v>21</v>
      </c>
      <c r="DX52" s="24">
        <v>21</v>
      </c>
      <c r="DY52" s="24">
        <v>21</v>
      </c>
      <c r="DZ52" s="24">
        <v>21</v>
      </c>
      <c r="EA52" s="24">
        <v>20</v>
      </c>
      <c r="EB52" s="24">
        <v>20</v>
      </c>
      <c r="EC52" s="24">
        <v>20</v>
      </c>
      <c r="ED52" s="24">
        <v>20</v>
      </c>
      <c r="EE52" s="24">
        <v>19</v>
      </c>
      <c r="EF52" s="24">
        <v>18</v>
      </c>
      <c r="EG52" s="24">
        <v>18</v>
      </c>
      <c r="EH52" s="24">
        <v>17</v>
      </c>
      <c r="EI52" s="24">
        <v>18</v>
      </c>
      <c r="EJ52" s="24">
        <v>18</v>
      </c>
      <c r="EK52" s="24">
        <v>18</v>
      </c>
      <c r="EL52" s="24">
        <v>18</v>
      </c>
      <c r="EM52" s="24">
        <v>17</v>
      </c>
      <c r="EN52" s="24">
        <v>17</v>
      </c>
      <c r="EO52" s="24">
        <v>16</v>
      </c>
      <c r="EP52" s="24">
        <v>16</v>
      </c>
      <c r="EQ52" s="24">
        <v>16</v>
      </c>
      <c r="ER52" s="24">
        <v>16</v>
      </c>
      <c r="ES52" s="24">
        <v>16</v>
      </c>
      <c r="ET52" s="24">
        <v>16</v>
      </c>
      <c r="EU52" s="24">
        <v>16</v>
      </c>
      <c r="EV52" s="24">
        <v>14</v>
      </c>
      <c r="EW52" s="24">
        <v>14</v>
      </c>
      <c r="EX52" s="24">
        <v>14</v>
      </c>
      <c r="EY52" s="24">
        <v>14</v>
      </c>
      <c r="EZ52" s="24">
        <v>14</v>
      </c>
      <c r="FA52" s="24">
        <v>14</v>
      </c>
      <c r="FB52" s="24">
        <v>14</v>
      </c>
      <c r="FC52" s="24">
        <v>14</v>
      </c>
      <c r="FD52" s="24">
        <v>14</v>
      </c>
      <c r="FE52" s="24">
        <v>14</v>
      </c>
      <c r="FF52" s="24">
        <v>14</v>
      </c>
      <c r="FG52" s="24">
        <v>14</v>
      </c>
      <c r="FH52" s="24">
        <v>14</v>
      </c>
      <c r="FI52" s="24">
        <v>13</v>
      </c>
      <c r="FJ52" s="24">
        <v>13</v>
      </c>
      <c r="FK52" s="24">
        <v>13</v>
      </c>
      <c r="FL52" s="24">
        <v>13</v>
      </c>
      <c r="FM52" s="24">
        <v>12</v>
      </c>
      <c r="FN52" s="24">
        <v>12</v>
      </c>
      <c r="FO52" s="24">
        <v>11</v>
      </c>
      <c r="FP52" s="24">
        <v>10</v>
      </c>
      <c r="FQ52" s="24">
        <v>10</v>
      </c>
      <c r="FR52" s="24">
        <v>9</v>
      </c>
      <c r="FS52" s="24">
        <v>9</v>
      </c>
      <c r="FT52" s="24">
        <v>8</v>
      </c>
      <c r="FU52" s="24">
        <v>8</v>
      </c>
      <c r="FV52" s="24">
        <v>8</v>
      </c>
      <c r="FW52" s="24">
        <v>8</v>
      </c>
      <c r="FX52" s="24">
        <v>6</v>
      </c>
      <c r="FY52" s="24">
        <v>6</v>
      </c>
      <c r="FZ52" s="24">
        <v>6</v>
      </c>
      <c r="GA52" s="24">
        <v>5</v>
      </c>
      <c r="GB52" s="24">
        <v>5</v>
      </c>
      <c r="GC52" s="24">
        <v>5</v>
      </c>
      <c r="GD52" s="24">
        <v>5</v>
      </c>
      <c r="GE52" s="24">
        <v>4</v>
      </c>
      <c r="GF52" s="24">
        <v>4</v>
      </c>
      <c r="GG52" s="24">
        <v>4</v>
      </c>
      <c r="GH52" s="24">
        <v>4</v>
      </c>
      <c r="GI52" s="24">
        <v>4</v>
      </c>
      <c r="GJ52" s="24">
        <v>4</v>
      </c>
      <c r="GK52" s="24">
        <v>3</v>
      </c>
      <c r="GL52" s="24">
        <v>3</v>
      </c>
      <c r="GM52" s="24">
        <v>3</v>
      </c>
      <c r="GN52" s="24">
        <v>3</v>
      </c>
      <c r="GO52" s="24">
        <v>3</v>
      </c>
      <c r="GP52" s="24">
        <v>2</v>
      </c>
      <c r="GQ52" s="24">
        <v>2</v>
      </c>
      <c r="GR52" s="24">
        <v>2</v>
      </c>
      <c r="GS52" s="24">
        <v>1</v>
      </c>
      <c r="GT52" s="24">
        <v>1</v>
      </c>
      <c r="GU52" s="24">
        <v>1</v>
      </c>
      <c r="GV52" s="24">
        <v>0</v>
      </c>
      <c r="GW52" s="24">
        <v>0</v>
      </c>
      <c r="GX52" s="24">
        <v>0</v>
      </c>
      <c r="GY52" s="25">
        <v>0</v>
      </c>
    </row>
    <row r="53" spans="1:207" s="17" customFormat="1" ht="12.75" hidden="1" x14ac:dyDescent="0.2">
      <c r="A53" s="23" t="s">
        <v>210</v>
      </c>
      <c r="B53" s="24">
        <v>2017</v>
      </c>
      <c r="C53" s="24">
        <f>SUM(Tabla1[[#This Row],[Hombres_0]:[Hombres_100 y más]])</f>
        <v>1256</v>
      </c>
      <c r="D53" s="24">
        <f>SUM(Tabla1[[#This Row],[Mujeres_0]:[Mujeres_100 y más]])</f>
        <v>1213</v>
      </c>
      <c r="E53" s="24">
        <f>Tabla1[[#This Row],[TOTAL HOMBRES]]+Tabla1[[#This Row],[TOTAL MUJERES]]</f>
        <v>2469</v>
      </c>
      <c r="F53" s="24">
        <v>20</v>
      </c>
      <c r="G53" s="24">
        <v>22</v>
      </c>
      <c r="H53" s="24">
        <v>21</v>
      </c>
      <c r="I53" s="24">
        <v>22</v>
      </c>
      <c r="J53" s="24">
        <v>21</v>
      </c>
      <c r="K53" s="24">
        <v>21</v>
      </c>
      <c r="L53" s="24">
        <v>21</v>
      </c>
      <c r="M53" s="24">
        <v>21</v>
      </c>
      <c r="N53" s="24">
        <v>22</v>
      </c>
      <c r="O53" s="24">
        <v>22</v>
      </c>
      <c r="P53" s="24">
        <v>22</v>
      </c>
      <c r="Q53" s="24">
        <v>22</v>
      </c>
      <c r="R53" s="24">
        <v>22</v>
      </c>
      <c r="S53" s="24">
        <v>21</v>
      </c>
      <c r="T53" s="24">
        <v>21</v>
      </c>
      <c r="U53" s="24">
        <v>21</v>
      </c>
      <c r="V53" s="24">
        <v>21</v>
      </c>
      <c r="W53" s="24">
        <v>21</v>
      </c>
      <c r="X53" s="24">
        <v>21</v>
      </c>
      <c r="Y53" s="24">
        <v>21</v>
      </c>
      <c r="Z53" s="24">
        <v>22</v>
      </c>
      <c r="AA53" s="24">
        <v>22</v>
      </c>
      <c r="AB53" s="24">
        <v>21</v>
      </c>
      <c r="AC53" s="24">
        <v>21</v>
      </c>
      <c r="AD53" s="24">
        <v>21</v>
      </c>
      <c r="AE53" s="24">
        <v>21</v>
      </c>
      <c r="AF53" s="24">
        <v>19</v>
      </c>
      <c r="AG53" s="24">
        <v>19</v>
      </c>
      <c r="AH53" s="24">
        <v>19</v>
      </c>
      <c r="AI53" s="24">
        <v>19</v>
      </c>
      <c r="AJ53" s="24">
        <v>19</v>
      </c>
      <c r="AK53" s="24">
        <v>18</v>
      </c>
      <c r="AL53" s="24">
        <v>19</v>
      </c>
      <c r="AM53" s="24">
        <v>18</v>
      </c>
      <c r="AN53" s="24">
        <v>18</v>
      </c>
      <c r="AO53" s="24">
        <v>18</v>
      </c>
      <c r="AP53" s="24">
        <v>17</v>
      </c>
      <c r="AQ53" s="24">
        <v>17</v>
      </c>
      <c r="AR53" s="24">
        <v>17</v>
      </c>
      <c r="AS53" s="24">
        <v>17</v>
      </c>
      <c r="AT53" s="24">
        <v>17</v>
      </c>
      <c r="AU53" s="24">
        <v>17</v>
      </c>
      <c r="AV53" s="24">
        <v>16</v>
      </c>
      <c r="AW53" s="24">
        <v>16</v>
      </c>
      <c r="AX53" s="24">
        <v>16</v>
      </c>
      <c r="AY53" s="24">
        <v>16</v>
      </c>
      <c r="AZ53" s="24">
        <v>16</v>
      </c>
      <c r="BA53" s="24">
        <v>16</v>
      </c>
      <c r="BB53" s="24">
        <v>14</v>
      </c>
      <c r="BC53" s="24">
        <v>14</v>
      </c>
      <c r="BD53" s="24">
        <v>14</v>
      </c>
      <c r="BE53" s="24">
        <v>14</v>
      </c>
      <c r="BF53" s="24">
        <v>14</v>
      </c>
      <c r="BG53" s="24">
        <v>13</v>
      </c>
      <c r="BH53" s="24">
        <v>13</v>
      </c>
      <c r="BI53" s="24">
        <v>13</v>
      </c>
      <c r="BJ53" s="24">
        <v>12</v>
      </c>
      <c r="BK53" s="24">
        <v>12</v>
      </c>
      <c r="BL53" s="24">
        <v>11</v>
      </c>
      <c r="BM53" s="24">
        <v>11</v>
      </c>
      <c r="BN53" s="24">
        <v>10</v>
      </c>
      <c r="BO53" s="24">
        <v>10</v>
      </c>
      <c r="BP53" s="24">
        <v>10</v>
      </c>
      <c r="BQ53" s="24">
        <v>9</v>
      </c>
      <c r="BR53" s="24">
        <v>9</v>
      </c>
      <c r="BS53" s="24">
        <v>9</v>
      </c>
      <c r="BT53" s="24">
        <v>9</v>
      </c>
      <c r="BU53" s="24">
        <v>9</v>
      </c>
      <c r="BV53" s="24">
        <v>8</v>
      </c>
      <c r="BW53" s="24">
        <v>8</v>
      </c>
      <c r="BX53" s="24">
        <v>8</v>
      </c>
      <c r="BY53" s="24">
        <v>8</v>
      </c>
      <c r="BZ53" s="24">
        <v>7</v>
      </c>
      <c r="CA53" s="24">
        <v>7</v>
      </c>
      <c r="CB53" s="24">
        <v>6</v>
      </c>
      <c r="CC53" s="24">
        <v>5</v>
      </c>
      <c r="CD53" s="24">
        <v>5</v>
      </c>
      <c r="CE53" s="24">
        <v>4</v>
      </c>
      <c r="CF53" s="24">
        <v>4</v>
      </c>
      <c r="CG53" s="24">
        <v>3</v>
      </c>
      <c r="CH53" s="24">
        <v>3</v>
      </c>
      <c r="CI53" s="24">
        <v>2</v>
      </c>
      <c r="CJ53" s="24">
        <v>2</v>
      </c>
      <c r="CK53" s="24">
        <v>2</v>
      </c>
      <c r="CL53" s="24">
        <v>2</v>
      </c>
      <c r="CM53" s="24">
        <v>1</v>
      </c>
      <c r="CN53" s="24">
        <v>1</v>
      </c>
      <c r="CO53" s="24">
        <v>1</v>
      </c>
      <c r="CP53" s="24">
        <v>1</v>
      </c>
      <c r="CQ53" s="24">
        <v>0</v>
      </c>
      <c r="CR53" s="24">
        <v>0</v>
      </c>
      <c r="CS53" s="24">
        <v>0</v>
      </c>
      <c r="CT53" s="24">
        <v>0</v>
      </c>
      <c r="CU53" s="24">
        <v>0</v>
      </c>
      <c r="CV53" s="24">
        <v>0</v>
      </c>
      <c r="CW53" s="24">
        <v>0</v>
      </c>
      <c r="CX53" s="24">
        <v>0</v>
      </c>
      <c r="CY53" s="24">
        <v>0</v>
      </c>
      <c r="CZ53" s="24">
        <v>0</v>
      </c>
      <c r="DA53" s="24">
        <v>0</v>
      </c>
      <c r="DB53" s="24">
        <v>0</v>
      </c>
      <c r="DC53" s="24">
        <v>18</v>
      </c>
      <c r="DD53" s="24">
        <v>19</v>
      </c>
      <c r="DE53" s="24">
        <v>19</v>
      </c>
      <c r="DF53" s="24">
        <v>17</v>
      </c>
      <c r="DG53" s="24">
        <v>17</v>
      </c>
      <c r="DH53" s="24">
        <v>16</v>
      </c>
      <c r="DI53" s="24">
        <v>15</v>
      </c>
      <c r="DJ53" s="24">
        <v>15</v>
      </c>
      <c r="DK53" s="24">
        <v>14</v>
      </c>
      <c r="DL53" s="24">
        <v>13</v>
      </c>
      <c r="DM53" s="24">
        <v>13</v>
      </c>
      <c r="DN53" s="24">
        <v>12</v>
      </c>
      <c r="DO53" s="24">
        <v>13</v>
      </c>
      <c r="DP53" s="24">
        <v>14</v>
      </c>
      <c r="DQ53" s="24">
        <v>15</v>
      </c>
      <c r="DR53" s="24">
        <v>16</v>
      </c>
      <c r="DS53" s="24">
        <v>17</v>
      </c>
      <c r="DT53" s="24">
        <v>18</v>
      </c>
      <c r="DU53" s="24">
        <v>20</v>
      </c>
      <c r="DV53" s="24">
        <v>20</v>
      </c>
      <c r="DW53" s="24">
        <v>21</v>
      </c>
      <c r="DX53" s="24">
        <v>21</v>
      </c>
      <c r="DY53" s="24">
        <v>21</v>
      </c>
      <c r="DZ53" s="24">
        <v>21</v>
      </c>
      <c r="EA53" s="24">
        <v>21</v>
      </c>
      <c r="EB53" s="24">
        <v>20</v>
      </c>
      <c r="EC53" s="24">
        <v>20</v>
      </c>
      <c r="ED53" s="24">
        <v>19</v>
      </c>
      <c r="EE53" s="24">
        <v>18</v>
      </c>
      <c r="EF53" s="24">
        <v>18</v>
      </c>
      <c r="EG53" s="24">
        <v>18</v>
      </c>
      <c r="EH53" s="24">
        <v>18</v>
      </c>
      <c r="EI53" s="24">
        <v>18</v>
      </c>
      <c r="EJ53" s="24">
        <v>18</v>
      </c>
      <c r="EK53" s="24">
        <v>18</v>
      </c>
      <c r="EL53" s="24">
        <v>17</v>
      </c>
      <c r="EM53" s="24">
        <v>17</v>
      </c>
      <c r="EN53" s="24">
        <v>17</v>
      </c>
      <c r="EO53" s="24">
        <v>17</v>
      </c>
      <c r="EP53" s="24">
        <v>16</v>
      </c>
      <c r="EQ53" s="24">
        <v>16</v>
      </c>
      <c r="ER53" s="24">
        <v>16</v>
      </c>
      <c r="ES53" s="24">
        <v>16</v>
      </c>
      <c r="ET53" s="24">
        <v>16</v>
      </c>
      <c r="EU53" s="24">
        <v>16</v>
      </c>
      <c r="EV53" s="24">
        <v>15</v>
      </c>
      <c r="EW53" s="24">
        <v>14</v>
      </c>
      <c r="EX53" s="24">
        <v>14</v>
      </c>
      <c r="EY53" s="24">
        <v>14</v>
      </c>
      <c r="EZ53" s="24">
        <v>14</v>
      </c>
      <c r="FA53" s="24">
        <v>14</v>
      </c>
      <c r="FB53" s="24">
        <v>14</v>
      </c>
      <c r="FC53" s="24">
        <v>15</v>
      </c>
      <c r="FD53" s="24">
        <v>15</v>
      </c>
      <c r="FE53" s="24">
        <v>15</v>
      </c>
      <c r="FF53" s="24">
        <v>15</v>
      </c>
      <c r="FG53" s="24">
        <v>15</v>
      </c>
      <c r="FH53" s="24">
        <v>15</v>
      </c>
      <c r="FI53" s="24">
        <v>15</v>
      </c>
      <c r="FJ53" s="24">
        <v>13</v>
      </c>
      <c r="FK53" s="24">
        <v>13</v>
      </c>
      <c r="FL53" s="24">
        <v>13</v>
      </c>
      <c r="FM53" s="24">
        <v>13</v>
      </c>
      <c r="FN53" s="24">
        <v>12</v>
      </c>
      <c r="FO53" s="24">
        <v>12</v>
      </c>
      <c r="FP53" s="24">
        <v>10</v>
      </c>
      <c r="FQ53" s="24">
        <v>10</v>
      </c>
      <c r="FR53" s="24">
        <v>9</v>
      </c>
      <c r="FS53" s="24">
        <v>9</v>
      </c>
      <c r="FT53" s="24">
        <v>9</v>
      </c>
      <c r="FU53" s="24">
        <v>8</v>
      </c>
      <c r="FV53" s="24">
        <v>8</v>
      </c>
      <c r="FW53" s="24">
        <v>8</v>
      </c>
      <c r="FX53" s="24">
        <v>7</v>
      </c>
      <c r="FY53" s="24">
        <v>6</v>
      </c>
      <c r="FZ53" s="24">
        <v>6</v>
      </c>
      <c r="GA53" s="24">
        <v>5</v>
      </c>
      <c r="GB53" s="24">
        <v>5</v>
      </c>
      <c r="GC53" s="24">
        <v>5</v>
      </c>
      <c r="GD53" s="24">
        <v>5</v>
      </c>
      <c r="GE53" s="24">
        <v>5</v>
      </c>
      <c r="GF53" s="24">
        <v>4</v>
      </c>
      <c r="GG53" s="24">
        <v>4</v>
      </c>
      <c r="GH53" s="24">
        <v>4</v>
      </c>
      <c r="GI53" s="24">
        <v>4</v>
      </c>
      <c r="GJ53" s="24">
        <v>4</v>
      </c>
      <c r="GK53" s="24">
        <v>3</v>
      </c>
      <c r="GL53" s="24">
        <v>3</v>
      </c>
      <c r="GM53" s="24">
        <v>3</v>
      </c>
      <c r="GN53" s="24">
        <v>3</v>
      </c>
      <c r="GO53" s="24">
        <v>3</v>
      </c>
      <c r="GP53" s="24">
        <v>2</v>
      </c>
      <c r="GQ53" s="24">
        <v>2</v>
      </c>
      <c r="GR53" s="24">
        <v>2</v>
      </c>
      <c r="GS53" s="24">
        <v>1</v>
      </c>
      <c r="GT53" s="24">
        <v>1</v>
      </c>
      <c r="GU53" s="24">
        <v>0</v>
      </c>
      <c r="GV53" s="24">
        <v>0</v>
      </c>
      <c r="GW53" s="24">
        <v>0</v>
      </c>
      <c r="GX53" s="24">
        <v>0</v>
      </c>
      <c r="GY53" s="25">
        <v>0</v>
      </c>
    </row>
    <row r="54" spans="1:207" s="17" customFormat="1" ht="12.75" hidden="1" x14ac:dyDescent="0.2">
      <c r="A54" s="23" t="s">
        <v>210</v>
      </c>
      <c r="B54" s="24">
        <v>2018</v>
      </c>
      <c r="C54" s="24">
        <f>SUM(Tabla1[[#This Row],[Hombres_0]:[Hombres_100 y más]])</f>
        <v>1274</v>
      </c>
      <c r="D54" s="24">
        <f>SUM(Tabla1[[#This Row],[Mujeres_0]:[Mujeres_100 y más]])</f>
        <v>1224</v>
      </c>
      <c r="E54" s="24">
        <f>Tabla1[[#This Row],[TOTAL HOMBRES]]+Tabla1[[#This Row],[TOTAL MUJERES]]</f>
        <v>2498</v>
      </c>
      <c r="F54" s="24">
        <v>20</v>
      </c>
      <c r="G54" s="24">
        <v>22</v>
      </c>
      <c r="H54" s="24">
        <v>21</v>
      </c>
      <c r="I54" s="24">
        <v>22</v>
      </c>
      <c r="J54" s="24">
        <v>21</v>
      </c>
      <c r="K54" s="24">
        <v>21</v>
      </c>
      <c r="L54" s="24">
        <v>22</v>
      </c>
      <c r="M54" s="24">
        <v>21</v>
      </c>
      <c r="N54" s="24">
        <v>22</v>
      </c>
      <c r="O54" s="24">
        <v>22</v>
      </c>
      <c r="P54" s="24">
        <v>21</v>
      </c>
      <c r="Q54" s="24">
        <v>21</v>
      </c>
      <c r="R54" s="24">
        <v>22</v>
      </c>
      <c r="S54" s="24">
        <v>21</v>
      </c>
      <c r="T54" s="24">
        <v>22</v>
      </c>
      <c r="U54" s="24">
        <v>22</v>
      </c>
      <c r="V54" s="24">
        <v>21</v>
      </c>
      <c r="W54" s="24">
        <v>22</v>
      </c>
      <c r="X54" s="24">
        <v>22</v>
      </c>
      <c r="Y54" s="24">
        <v>21</v>
      </c>
      <c r="Z54" s="24">
        <v>22</v>
      </c>
      <c r="AA54" s="24">
        <v>22</v>
      </c>
      <c r="AB54" s="24">
        <v>20</v>
      </c>
      <c r="AC54" s="24">
        <v>22</v>
      </c>
      <c r="AD54" s="24">
        <v>21</v>
      </c>
      <c r="AE54" s="24">
        <v>20</v>
      </c>
      <c r="AF54" s="24">
        <v>21</v>
      </c>
      <c r="AG54" s="24">
        <v>21</v>
      </c>
      <c r="AH54" s="24">
        <v>20</v>
      </c>
      <c r="AI54" s="24">
        <v>18</v>
      </c>
      <c r="AJ54" s="24">
        <v>19</v>
      </c>
      <c r="AK54" s="24">
        <v>18</v>
      </c>
      <c r="AL54" s="24">
        <v>20</v>
      </c>
      <c r="AM54" s="24">
        <v>18</v>
      </c>
      <c r="AN54" s="24">
        <v>18</v>
      </c>
      <c r="AO54" s="24">
        <v>18</v>
      </c>
      <c r="AP54" s="24">
        <v>18</v>
      </c>
      <c r="AQ54" s="24">
        <v>16</v>
      </c>
      <c r="AR54" s="24">
        <v>17</v>
      </c>
      <c r="AS54" s="24">
        <v>16</v>
      </c>
      <c r="AT54" s="24">
        <v>16</v>
      </c>
      <c r="AU54" s="24">
        <v>17</v>
      </c>
      <c r="AV54" s="24">
        <v>17</v>
      </c>
      <c r="AW54" s="24">
        <v>16</v>
      </c>
      <c r="AX54" s="24">
        <v>16</v>
      </c>
      <c r="AY54" s="24">
        <v>16</v>
      </c>
      <c r="AZ54" s="24">
        <v>16</v>
      </c>
      <c r="BA54" s="24">
        <v>14</v>
      </c>
      <c r="BB54" s="24">
        <v>15</v>
      </c>
      <c r="BC54" s="24">
        <v>15</v>
      </c>
      <c r="BD54" s="24">
        <v>15</v>
      </c>
      <c r="BE54" s="24">
        <v>14</v>
      </c>
      <c r="BF54" s="24">
        <v>14</v>
      </c>
      <c r="BG54" s="24">
        <v>13</v>
      </c>
      <c r="BH54" s="24">
        <v>13</v>
      </c>
      <c r="BI54" s="24">
        <v>12</v>
      </c>
      <c r="BJ54" s="24">
        <v>12</v>
      </c>
      <c r="BK54" s="24">
        <v>12</v>
      </c>
      <c r="BL54" s="24">
        <v>12</v>
      </c>
      <c r="BM54" s="24">
        <v>12</v>
      </c>
      <c r="BN54" s="24">
        <v>11</v>
      </c>
      <c r="BO54" s="24">
        <v>10</v>
      </c>
      <c r="BP54" s="24">
        <v>10</v>
      </c>
      <c r="BQ54" s="24">
        <v>10</v>
      </c>
      <c r="BR54" s="24">
        <v>9</v>
      </c>
      <c r="BS54" s="24">
        <v>8</v>
      </c>
      <c r="BT54" s="24">
        <v>9</v>
      </c>
      <c r="BU54" s="24">
        <v>9</v>
      </c>
      <c r="BV54" s="24">
        <v>9</v>
      </c>
      <c r="BW54" s="24">
        <v>9</v>
      </c>
      <c r="BX54" s="24">
        <v>8</v>
      </c>
      <c r="BY54" s="24">
        <v>8</v>
      </c>
      <c r="BZ54" s="24">
        <v>8</v>
      </c>
      <c r="CA54" s="24">
        <v>7</v>
      </c>
      <c r="CB54" s="24">
        <v>6</v>
      </c>
      <c r="CC54" s="24">
        <v>5</v>
      </c>
      <c r="CD54" s="24">
        <v>5</v>
      </c>
      <c r="CE54" s="24">
        <v>5</v>
      </c>
      <c r="CF54" s="24">
        <v>4</v>
      </c>
      <c r="CG54" s="24">
        <v>3</v>
      </c>
      <c r="CH54" s="24">
        <v>3</v>
      </c>
      <c r="CI54" s="24">
        <v>2</v>
      </c>
      <c r="CJ54" s="24">
        <v>3</v>
      </c>
      <c r="CK54" s="24">
        <v>2</v>
      </c>
      <c r="CL54" s="24">
        <v>1</v>
      </c>
      <c r="CM54" s="24">
        <v>1</v>
      </c>
      <c r="CN54" s="24">
        <v>1</v>
      </c>
      <c r="CO54" s="24">
        <v>1</v>
      </c>
      <c r="CP54" s="24">
        <v>1</v>
      </c>
      <c r="CQ54" s="24">
        <v>1</v>
      </c>
      <c r="CR54" s="24">
        <v>1</v>
      </c>
      <c r="CS54" s="24">
        <v>0</v>
      </c>
      <c r="CT54" s="24">
        <v>0</v>
      </c>
      <c r="CU54" s="24">
        <v>1</v>
      </c>
      <c r="CV54" s="24">
        <v>0</v>
      </c>
      <c r="CW54" s="24">
        <v>0</v>
      </c>
      <c r="CX54" s="24">
        <v>0</v>
      </c>
      <c r="CY54" s="24">
        <v>1</v>
      </c>
      <c r="CZ54" s="24">
        <v>1</v>
      </c>
      <c r="DA54" s="24">
        <v>0</v>
      </c>
      <c r="DB54" s="24">
        <v>0</v>
      </c>
      <c r="DC54" s="24">
        <v>18</v>
      </c>
      <c r="DD54" s="24">
        <v>19</v>
      </c>
      <c r="DE54" s="24">
        <v>19</v>
      </c>
      <c r="DF54" s="24">
        <v>17</v>
      </c>
      <c r="DG54" s="24">
        <v>18</v>
      </c>
      <c r="DH54" s="24">
        <v>16</v>
      </c>
      <c r="DI54" s="24">
        <v>15</v>
      </c>
      <c r="DJ54" s="24">
        <v>15</v>
      </c>
      <c r="DK54" s="24">
        <v>14</v>
      </c>
      <c r="DL54" s="24">
        <v>13</v>
      </c>
      <c r="DM54" s="24">
        <v>12</v>
      </c>
      <c r="DN54" s="24">
        <v>12</v>
      </c>
      <c r="DO54" s="24">
        <v>13</v>
      </c>
      <c r="DP54" s="24">
        <v>12</v>
      </c>
      <c r="DQ54" s="24">
        <v>15</v>
      </c>
      <c r="DR54" s="24">
        <v>14</v>
      </c>
      <c r="DS54" s="24">
        <v>17</v>
      </c>
      <c r="DT54" s="24">
        <v>18</v>
      </c>
      <c r="DU54" s="24">
        <v>21</v>
      </c>
      <c r="DV54" s="24">
        <v>22</v>
      </c>
      <c r="DW54" s="24">
        <v>21</v>
      </c>
      <c r="DX54" s="24">
        <v>23</v>
      </c>
      <c r="DY54" s="24">
        <v>21</v>
      </c>
      <c r="DZ54" s="24">
        <v>21</v>
      </c>
      <c r="EA54" s="24">
        <v>20</v>
      </c>
      <c r="EB54" s="24">
        <v>21</v>
      </c>
      <c r="EC54" s="24">
        <v>20</v>
      </c>
      <c r="ED54" s="24">
        <v>19</v>
      </c>
      <c r="EE54" s="24">
        <v>18</v>
      </c>
      <c r="EF54" s="24">
        <v>17</v>
      </c>
      <c r="EG54" s="24">
        <v>19</v>
      </c>
      <c r="EH54" s="24">
        <v>17</v>
      </c>
      <c r="EI54" s="24">
        <v>17</v>
      </c>
      <c r="EJ54" s="24">
        <v>19</v>
      </c>
      <c r="EK54" s="24">
        <v>17</v>
      </c>
      <c r="EL54" s="24">
        <v>19</v>
      </c>
      <c r="EM54" s="24">
        <v>17</v>
      </c>
      <c r="EN54" s="24">
        <v>17</v>
      </c>
      <c r="EO54" s="24">
        <v>17</v>
      </c>
      <c r="EP54" s="24">
        <v>17</v>
      </c>
      <c r="EQ54" s="24">
        <v>17</v>
      </c>
      <c r="ER54" s="24">
        <v>16</v>
      </c>
      <c r="ES54" s="24">
        <v>18</v>
      </c>
      <c r="ET54" s="24">
        <v>15</v>
      </c>
      <c r="EU54" s="24">
        <v>14</v>
      </c>
      <c r="EV54" s="24">
        <v>15</v>
      </c>
      <c r="EW54" s="24">
        <v>15</v>
      </c>
      <c r="EX54" s="24">
        <v>13</v>
      </c>
      <c r="EY54" s="24">
        <v>15</v>
      </c>
      <c r="EZ54" s="24">
        <v>14</v>
      </c>
      <c r="FA54" s="24">
        <v>16</v>
      </c>
      <c r="FB54" s="24">
        <v>13</v>
      </c>
      <c r="FC54" s="24">
        <v>14</v>
      </c>
      <c r="FD54" s="24">
        <v>15</v>
      </c>
      <c r="FE54" s="24">
        <v>14</v>
      </c>
      <c r="FF54" s="24">
        <v>14</v>
      </c>
      <c r="FG54" s="24">
        <v>16</v>
      </c>
      <c r="FH54" s="24">
        <v>15</v>
      </c>
      <c r="FI54" s="24">
        <v>15</v>
      </c>
      <c r="FJ54" s="24">
        <v>13</v>
      </c>
      <c r="FK54" s="24">
        <v>13</v>
      </c>
      <c r="FL54" s="24">
        <v>14</v>
      </c>
      <c r="FM54" s="24">
        <v>14</v>
      </c>
      <c r="FN54" s="24">
        <v>13</v>
      </c>
      <c r="FO54" s="24">
        <v>12</v>
      </c>
      <c r="FP54" s="24">
        <v>10</v>
      </c>
      <c r="FQ54" s="24">
        <v>10</v>
      </c>
      <c r="FR54" s="24">
        <v>10</v>
      </c>
      <c r="FS54" s="24">
        <v>10</v>
      </c>
      <c r="FT54" s="24">
        <v>8</v>
      </c>
      <c r="FU54" s="24">
        <v>8</v>
      </c>
      <c r="FV54" s="24">
        <v>8</v>
      </c>
      <c r="FW54" s="24">
        <v>8</v>
      </c>
      <c r="FX54" s="24">
        <v>8</v>
      </c>
      <c r="FY54" s="24">
        <v>7</v>
      </c>
      <c r="FZ54" s="24">
        <v>6</v>
      </c>
      <c r="GA54" s="24">
        <v>6</v>
      </c>
      <c r="GB54" s="24">
        <v>6</v>
      </c>
      <c r="GC54" s="24">
        <v>4</v>
      </c>
      <c r="GD54" s="24">
        <v>5</v>
      </c>
      <c r="GE54" s="24">
        <v>4</v>
      </c>
      <c r="GF54" s="24">
        <v>4</v>
      </c>
      <c r="GG54" s="24">
        <v>4</v>
      </c>
      <c r="GH54" s="24">
        <v>2</v>
      </c>
      <c r="GI54" s="24">
        <v>4</v>
      </c>
      <c r="GJ54" s="24">
        <v>3</v>
      </c>
      <c r="GK54" s="24">
        <v>4</v>
      </c>
      <c r="GL54" s="24">
        <v>3</v>
      </c>
      <c r="GM54" s="24">
        <v>3</v>
      </c>
      <c r="GN54" s="24">
        <v>4</v>
      </c>
      <c r="GO54" s="24">
        <v>3</v>
      </c>
      <c r="GP54" s="24">
        <v>4</v>
      </c>
      <c r="GQ54" s="24">
        <v>2</v>
      </c>
      <c r="GR54" s="24">
        <v>2</v>
      </c>
      <c r="GS54" s="24">
        <v>2</v>
      </c>
      <c r="GT54" s="24">
        <v>0</v>
      </c>
      <c r="GU54" s="24">
        <v>0</v>
      </c>
      <c r="GV54" s="24">
        <v>0</v>
      </c>
      <c r="GW54" s="24">
        <v>1</v>
      </c>
      <c r="GX54" s="24">
        <v>1</v>
      </c>
      <c r="GY54" s="25">
        <v>0</v>
      </c>
    </row>
    <row r="55" spans="1:207" s="17" customFormat="1" ht="12.75" hidden="1" x14ac:dyDescent="0.2">
      <c r="A55" s="23" t="s">
        <v>210</v>
      </c>
      <c r="B55" s="24">
        <v>2019</v>
      </c>
      <c r="C55" s="24">
        <f>SUM(Tabla1[[#This Row],[Hombres_0]:[Hombres_100 y más]])</f>
        <v>1291</v>
      </c>
      <c r="D55" s="24">
        <f>SUM(Tabla1[[#This Row],[Mujeres_0]:[Mujeres_100 y más]])</f>
        <v>1232</v>
      </c>
      <c r="E55" s="24">
        <f>Tabla1[[#This Row],[TOTAL HOMBRES]]+Tabla1[[#This Row],[TOTAL MUJERES]]</f>
        <v>2523</v>
      </c>
      <c r="F55" s="24">
        <v>21</v>
      </c>
      <c r="G55" s="24">
        <v>21</v>
      </c>
      <c r="H55" s="24">
        <v>22</v>
      </c>
      <c r="I55" s="24">
        <v>21</v>
      </c>
      <c r="J55" s="24">
        <v>21</v>
      </c>
      <c r="K55" s="24">
        <v>23</v>
      </c>
      <c r="L55" s="24">
        <v>21</v>
      </c>
      <c r="M55" s="24">
        <v>21</v>
      </c>
      <c r="N55" s="24">
        <v>22</v>
      </c>
      <c r="O55" s="24">
        <v>21</v>
      </c>
      <c r="P55" s="24">
        <v>22</v>
      </c>
      <c r="Q55" s="24">
        <v>21</v>
      </c>
      <c r="R55" s="24">
        <v>22</v>
      </c>
      <c r="S55" s="24">
        <v>21</v>
      </c>
      <c r="T55" s="24">
        <v>22</v>
      </c>
      <c r="U55" s="24">
        <v>21</v>
      </c>
      <c r="V55" s="24">
        <v>22</v>
      </c>
      <c r="W55" s="24">
        <v>22</v>
      </c>
      <c r="X55" s="24">
        <v>21</v>
      </c>
      <c r="Y55" s="24">
        <v>22</v>
      </c>
      <c r="Z55" s="24">
        <v>22</v>
      </c>
      <c r="AA55" s="24">
        <v>22</v>
      </c>
      <c r="AB55" s="24">
        <v>22</v>
      </c>
      <c r="AC55" s="24">
        <v>21</v>
      </c>
      <c r="AD55" s="24">
        <v>21</v>
      </c>
      <c r="AE55" s="24">
        <v>21</v>
      </c>
      <c r="AF55" s="24">
        <v>21</v>
      </c>
      <c r="AG55" s="24">
        <v>21</v>
      </c>
      <c r="AH55" s="24">
        <v>20</v>
      </c>
      <c r="AI55" s="24">
        <v>20</v>
      </c>
      <c r="AJ55" s="24">
        <v>19</v>
      </c>
      <c r="AK55" s="24">
        <v>19</v>
      </c>
      <c r="AL55" s="24">
        <v>19</v>
      </c>
      <c r="AM55" s="24">
        <v>18</v>
      </c>
      <c r="AN55" s="24">
        <v>18</v>
      </c>
      <c r="AO55" s="24">
        <v>18</v>
      </c>
      <c r="AP55" s="24">
        <v>17</v>
      </c>
      <c r="AQ55" s="24">
        <v>18</v>
      </c>
      <c r="AR55" s="24">
        <v>17</v>
      </c>
      <c r="AS55" s="24">
        <v>16</v>
      </c>
      <c r="AT55" s="24">
        <v>17</v>
      </c>
      <c r="AU55" s="24">
        <v>17</v>
      </c>
      <c r="AV55" s="24">
        <v>17</v>
      </c>
      <c r="AW55" s="24">
        <v>16</v>
      </c>
      <c r="AX55" s="24">
        <v>16</v>
      </c>
      <c r="AY55" s="24">
        <v>16</v>
      </c>
      <c r="AZ55" s="24">
        <v>16</v>
      </c>
      <c r="BA55" s="24">
        <v>16</v>
      </c>
      <c r="BB55" s="24">
        <v>15</v>
      </c>
      <c r="BC55" s="24">
        <v>15</v>
      </c>
      <c r="BD55" s="24">
        <v>15</v>
      </c>
      <c r="BE55" s="24">
        <v>14</v>
      </c>
      <c r="BF55" s="24">
        <v>14</v>
      </c>
      <c r="BG55" s="24">
        <v>13</v>
      </c>
      <c r="BH55" s="24">
        <v>13</v>
      </c>
      <c r="BI55" s="24">
        <v>13</v>
      </c>
      <c r="BJ55" s="24">
        <v>12</v>
      </c>
      <c r="BK55" s="24">
        <v>12</v>
      </c>
      <c r="BL55" s="24">
        <v>12</v>
      </c>
      <c r="BM55" s="24">
        <v>12</v>
      </c>
      <c r="BN55" s="24">
        <v>11</v>
      </c>
      <c r="BO55" s="24">
        <v>11</v>
      </c>
      <c r="BP55" s="24">
        <v>10</v>
      </c>
      <c r="BQ55" s="24">
        <v>10</v>
      </c>
      <c r="BR55" s="24">
        <v>9</v>
      </c>
      <c r="BS55" s="24">
        <v>10</v>
      </c>
      <c r="BT55" s="24">
        <v>9</v>
      </c>
      <c r="BU55" s="24">
        <v>9</v>
      </c>
      <c r="BV55" s="24">
        <v>9</v>
      </c>
      <c r="BW55" s="24">
        <v>9</v>
      </c>
      <c r="BX55" s="24">
        <v>10</v>
      </c>
      <c r="BY55" s="24">
        <v>8</v>
      </c>
      <c r="BZ55" s="24">
        <v>8</v>
      </c>
      <c r="CA55" s="24">
        <v>7</v>
      </c>
      <c r="CB55" s="24">
        <v>7</v>
      </c>
      <c r="CC55" s="24">
        <v>6</v>
      </c>
      <c r="CD55" s="24">
        <v>4</v>
      </c>
      <c r="CE55" s="24">
        <v>5</v>
      </c>
      <c r="CF55" s="24">
        <v>4</v>
      </c>
      <c r="CG55" s="24">
        <v>4</v>
      </c>
      <c r="CH55" s="24">
        <v>2</v>
      </c>
      <c r="CI55" s="24">
        <v>3</v>
      </c>
      <c r="CJ55" s="24">
        <v>3</v>
      </c>
      <c r="CK55" s="24">
        <v>1</v>
      </c>
      <c r="CL55" s="24">
        <v>2</v>
      </c>
      <c r="CM55" s="24">
        <v>1</v>
      </c>
      <c r="CN55" s="24">
        <v>1</v>
      </c>
      <c r="CO55" s="24">
        <v>1</v>
      </c>
      <c r="CP55" s="24">
        <v>0</v>
      </c>
      <c r="CQ55" s="24">
        <v>2</v>
      </c>
      <c r="CR55" s="24">
        <v>0</v>
      </c>
      <c r="CS55" s="24">
        <v>1</v>
      </c>
      <c r="CT55" s="24">
        <v>0</v>
      </c>
      <c r="CU55" s="24">
        <v>0</v>
      </c>
      <c r="CV55" s="24">
        <v>1</v>
      </c>
      <c r="CW55" s="24">
        <v>0</v>
      </c>
      <c r="CX55" s="24">
        <v>0</v>
      </c>
      <c r="CY55" s="24">
        <v>0</v>
      </c>
      <c r="CZ55" s="24">
        <v>2</v>
      </c>
      <c r="DA55" s="24">
        <v>0</v>
      </c>
      <c r="DB55" s="24">
        <v>0</v>
      </c>
      <c r="DC55" s="24">
        <v>18</v>
      </c>
      <c r="DD55" s="24">
        <v>19</v>
      </c>
      <c r="DE55" s="24">
        <v>19</v>
      </c>
      <c r="DF55" s="24">
        <v>18</v>
      </c>
      <c r="DG55" s="24">
        <v>18</v>
      </c>
      <c r="DH55" s="24">
        <v>16</v>
      </c>
      <c r="DI55" s="24">
        <v>15</v>
      </c>
      <c r="DJ55" s="24">
        <v>15</v>
      </c>
      <c r="DK55" s="24">
        <v>13</v>
      </c>
      <c r="DL55" s="24">
        <v>13</v>
      </c>
      <c r="DM55" s="24">
        <v>13</v>
      </c>
      <c r="DN55" s="24">
        <v>12</v>
      </c>
      <c r="DO55" s="24">
        <v>12</v>
      </c>
      <c r="DP55" s="24">
        <v>13</v>
      </c>
      <c r="DQ55" s="24">
        <v>13</v>
      </c>
      <c r="DR55" s="24">
        <v>15</v>
      </c>
      <c r="DS55" s="24">
        <v>17</v>
      </c>
      <c r="DT55" s="24">
        <v>18</v>
      </c>
      <c r="DU55" s="24">
        <v>21</v>
      </c>
      <c r="DV55" s="24">
        <v>21</v>
      </c>
      <c r="DW55" s="24">
        <v>22</v>
      </c>
      <c r="DX55" s="24">
        <v>22</v>
      </c>
      <c r="DY55" s="24">
        <v>21</v>
      </c>
      <c r="DZ55" s="24">
        <v>20</v>
      </c>
      <c r="EA55" s="24">
        <v>21</v>
      </c>
      <c r="EB55" s="24">
        <v>22</v>
      </c>
      <c r="EC55" s="24">
        <v>19</v>
      </c>
      <c r="ED55" s="24">
        <v>20</v>
      </c>
      <c r="EE55" s="24">
        <v>18</v>
      </c>
      <c r="EF55" s="24">
        <v>17</v>
      </c>
      <c r="EG55" s="24">
        <v>18</v>
      </c>
      <c r="EH55" s="24">
        <v>18</v>
      </c>
      <c r="EI55" s="24">
        <v>17</v>
      </c>
      <c r="EJ55" s="24">
        <v>18</v>
      </c>
      <c r="EK55" s="24">
        <v>18</v>
      </c>
      <c r="EL55" s="24">
        <v>18</v>
      </c>
      <c r="EM55" s="24">
        <v>18</v>
      </c>
      <c r="EN55" s="24">
        <v>17</v>
      </c>
      <c r="EO55" s="24">
        <v>17</v>
      </c>
      <c r="EP55" s="24">
        <v>17</v>
      </c>
      <c r="EQ55" s="24">
        <v>17</v>
      </c>
      <c r="ER55" s="24">
        <v>17</v>
      </c>
      <c r="ES55" s="24">
        <v>16</v>
      </c>
      <c r="ET55" s="24">
        <v>17</v>
      </c>
      <c r="EU55" s="24">
        <v>14</v>
      </c>
      <c r="EV55" s="24">
        <v>14</v>
      </c>
      <c r="EW55" s="24">
        <v>15</v>
      </c>
      <c r="EX55" s="24">
        <v>14</v>
      </c>
      <c r="EY55" s="24">
        <v>14</v>
      </c>
      <c r="EZ55" s="24">
        <v>15</v>
      </c>
      <c r="FA55" s="24">
        <v>14</v>
      </c>
      <c r="FB55" s="24">
        <v>14</v>
      </c>
      <c r="FC55" s="24">
        <v>15</v>
      </c>
      <c r="FD55" s="24">
        <v>14</v>
      </c>
      <c r="FE55" s="24">
        <v>14</v>
      </c>
      <c r="FF55" s="24">
        <v>15</v>
      </c>
      <c r="FG55" s="24">
        <v>15</v>
      </c>
      <c r="FH55" s="24">
        <v>16</v>
      </c>
      <c r="FI55" s="24">
        <v>14</v>
      </c>
      <c r="FJ55" s="24">
        <v>14</v>
      </c>
      <c r="FK55" s="24">
        <v>14</v>
      </c>
      <c r="FL55" s="24">
        <v>14</v>
      </c>
      <c r="FM55" s="24">
        <v>14</v>
      </c>
      <c r="FN55" s="24">
        <v>13</v>
      </c>
      <c r="FO55" s="24">
        <v>12</v>
      </c>
      <c r="FP55" s="24">
        <v>12</v>
      </c>
      <c r="FQ55" s="24">
        <v>10</v>
      </c>
      <c r="FR55" s="24">
        <v>10</v>
      </c>
      <c r="FS55" s="24">
        <v>9</v>
      </c>
      <c r="FT55" s="24">
        <v>9</v>
      </c>
      <c r="FU55" s="24">
        <v>9</v>
      </c>
      <c r="FV55" s="24">
        <v>8</v>
      </c>
      <c r="FW55" s="24">
        <v>8</v>
      </c>
      <c r="FX55" s="24">
        <v>9</v>
      </c>
      <c r="FY55" s="24">
        <v>7</v>
      </c>
      <c r="FZ55" s="24">
        <v>6</v>
      </c>
      <c r="GA55" s="24">
        <v>6</v>
      </c>
      <c r="GB55" s="24">
        <v>6</v>
      </c>
      <c r="GC55" s="24">
        <v>4</v>
      </c>
      <c r="GD55" s="24">
        <v>5</v>
      </c>
      <c r="GE55" s="24">
        <v>5</v>
      </c>
      <c r="GF55" s="24">
        <v>4</v>
      </c>
      <c r="GG55" s="24">
        <v>4</v>
      </c>
      <c r="GH55" s="24">
        <v>3</v>
      </c>
      <c r="GI55" s="24">
        <v>2</v>
      </c>
      <c r="GJ55" s="24">
        <v>4</v>
      </c>
      <c r="GK55" s="24">
        <v>4</v>
      </c>
      <c r="GL55" s="24">
        <v>4</v>
      </c>
      <c r="GM55" s="24">
        <v>3</v>
      </c>
      <c r="GN55" s="24">
        <v>3</v>
      </c>
      <c r="GO55" s="24">
        <v>4</v>
      </c>
      <c r="GP55" s="24">
        <v>3</v>
      </c>
      <c r="GQ55" s="24">
        <v>3</v>
      </c>
      <c r="GR55" s="24">
        <v>1</v>
      </c>
      <c r="GS55" s="24">
        <v>3</v>
      </c>
      <c r="GT55" s="24">
        <v>0</v>
      </c>
      <c r="GU55" s="24">
        <v>0</v>
      </c>
      <c r="GV55" s="24">
        <v>0</v>
      </c>
      <c r="GW55" s="24">
        <v>1</v>
      </c>
      <c r="GX55" s="24">
        <v>1</v>
      </c>
      <c r="GY55" s="25">
        <v>0</v>
      </c>
    </row>
    <row r="56" spans="1:207" s="17" customFormat="1" ht="12.75" hidden="1" x14ac:dyDescent="0.2">
      <c r="A56" s="23" t="s">
        <v>210</v>
      </c>
      <c r="B56" s="24">
        <v>2020</v>
      </c>
      <c r="C56" s="24">
        <f>SUM(Tabla1[[#This Row],[Hombres_0]:[Hombres_100 y más]])</f>
        <v>1305</v>
      </c>
      <c r="D56" s="24">
        <f>SUM(Tabla1[[#This Row],[Mujeres_0]:[Mujeres_100 y más]])</f>
        <v>1240</v>
      </c>
      <c r="E56" s="24">
        <f>Tabla1[[#This Row],[TOTAL HOMBRES]]+Tabla1[[#This Row],[TOTAL MUJERES]]</f>
        <v>2545</v>
      </c>
      <c r="F56" s="24">
        <v>21</v>
      </c>
      <c r="G56" s="24">
        <v>21</v>
      </c>
      <c r="H56" s="24">
        <v>22</v>
      </c>
      <c r="I56" s="24">
        <v>21</v>
      </c>
      <c r="J56" s="24">
        <v>22</v>
      </c>
      <c r="K56" s="24">
        <v>22</v>
      </c>
      <c r="L56" s="24">
        <v>21</v>
      </c>
      <c r="M56" s="24">
        <v>21</v>
      </c>
      <c r="N56" s="24">
        <v>23</v>
      </c>
      <c r="O56" s="24">
        <v>21</v>
      </c>
      <c r="P56" s="24">
        <v>22</v>
      </c>
      <c r="Q56" s="24">
        <v>21</v>
      </c>
      <c r="R56" s="24">
        <v>21</v>
      </c>
      <c r="S56" s="24">
        <v>21</v>
      </c>
      <c r="T56" s="24">
        <v>22</v>
      </c>
      <c r="U56" s="24">
        <v>21</v>
      </c>
      <c r="V56" s="24">
        <v>22</v>
      </c>
      <c r="W56" s="24">
        <v>21</v>
      </c>
      <c r="X56" s="24">
        <v>23</v>
      </c>
      <c r="Y56" s="24">
        <v>21</v>
      </c>
      <c r="Z56" s="24">
        <v>22</v>
      </c>
      <c r="AA56" s="24">
        <v>22</v>
      </c>
      <c r="AB56" s="24">
        <v>22</v>
      </c>
      <c r="AC56" s="24">
        <v>22</v>
      </c>
      <c r="AD56" s="24">
        <v>21</v>
      </c>
      <c r="AE56" s="24">
        <v>21</v>
      </c>
      <c r="AF56" s="24">
        <v>22</v>
      </c>
      <c r="AG56" s="24">
        <v>22</v>
      </c>
      <c r="AH56" s="24">
        <v>20</v>
      </c>
      <c r="AI56" s="24">
        <v>20</v>
      </c>
      <c r="AJ56" s="24">
        <v>19</v>
      </c>
      <c r="AK56" s="24">
        <v>19</v>
      </c>
      <c r="AL56" s="24">
        <v>19</v>
      </c>
      <c r="AM56" s="24">
        <v>18</v>
      </c>
      <c r="AN56" s="24">
        <v>19</v>
      </c>
      <c r="AO56" s="24">
        <v>18</v>
      </c>
      <c r="AP56" s="24">
        <v>17</v>
      </c>
      <c r="AQ56" s="24">
        <v>17</v>
      </c>
      <c r="AR56" s="24">
        <v>17</v>
      </c>
      <c r="AS56" s="24">
        <v>17</v>
      </c>
      <c r="AT56" s="24">
        <v>16</v>
      </c>
      <c r="AU56" s="24">
        <v>18</v>
      </c>
      <c r="AV56" s="24">
        <v>17</v>
      </c>
      <c r="AW56" s="24">
        <v>17</v>
      </c>
      <c r="AX56" s="24">
        <v>16</v>
      </c>
      <c r="AY56" s="24">
        <v>17</v>
      </c>
      <c r="AZ56" s="24">
        <v>16</v>
      </c>
      <c r="BA56" s="24">
        <v>16</v>
      </c>
      <c r="BB56" s="24">
        <v>15</v>
      </c>
      <c r="BC56" s="24">
        <v>15</v>
      </c>
      <c r="BD56" s="24">
        <v>15</v>
      </c>
      <c r="BE56" s="24">
        <v>14</v>
      </c>
      <c r="BF56" s="24">
        <v>14</v>
      </c>
      <c r="BG56" s="24">
        <v>14</v>
      </c>
      <c r="BH56" s="24">
        <v>13</v>
      </c>
      <c r="BI56" s="24">
        <v>13</v>
      </c>
      <c r="BJ56" s="24">
        <v>12</v>
      </c>
      <c r="BK56" s="24">
        <v>12</v>
      </c>
      <c r="BL56" s="24">
        <v>13</v>
      </c>
      <c r="BM56" s="24">
        <v>12</v>
      </c>
      <c r="BN56" s="24">
        <v>11</v>
      </c>
      <c r="BO56" s="24">
        <v>11</v>
      </c>
      <c r="BP56" s="24">
        <v>10</v>
      </c>
      <c r="BQ56" s="24">
        <v>11</v>
      </c>
      <c r="BR56" s="24">
        <v>9</v>
      </c>
      <c r="BS56" s="24">
        <v>10</v>
      </c>
      <c r="BT56" s="24">
        <v>9</v>
      </c>
      <c r="BU56" s="24">
        <v>10</v>
      </c>
      <c r="BV56" s="24">
        <v>9</v>
      </c>
      <c r="BW56" s="24">
        <v>11</v>
      </c>
      <c r="BX56" s="24">
        <v>9</v>
      </c>
      <c r="BY56" s="24">
        <v>9</v>
      </c>
      <c r="BZ56" s="24">
        <v>8</v>
      </c>
      <c r="CA56" s="24">
        <v>7</v>
      </c>
      <c r="CB56" s="24">
        <v>8</v>
      </c>
      <c r="CC56" s="24">
        <v>6</v>
      </c>
      <c r="CD56" s="24">
        <v>5</v>
      </c>
      <c r="CE56" s="24">
        <v>5</v>
      </c>
      <c r="CF56" s="24">
        <v>3</v>
      </c>
      <c r="CG56" s="24">
        <v>4</v>
      </c>
      <c r="CH56" s="24">
        <v>3</v>
      </c>
      <c r="CI56" s="24">
        <v>3</v>
      </c>
      <c r="CJ56" s="24">
        <v>2</v>
      </c>
      <c r="CK56" s="24">
        <v>2</v>
      </c>
      <c r="CL56" s="24">
        <v>2</v>
      </c>
      <c r="CM56" s="24">
        <v>1</v>
      </c>
      <c r="CN56" s="24">
        <v>1</v>
      </c>
      <c r="CO56" s="24">
        <v>1</v>
      </c>
      <c r="CP56" s="24">
        <v>0</v>
      </c>
      <c r="CQ56" s="24">
        <v>1</v>
      </c>
      <c r="CR56" s="24">
        <v>1</v>
      </c>
      <c r="CS56" s="24">
        <v>0</v>
      </c>
      <c r="CT56" s="24">
        <v>1</v>
      </c>
      <c r="CU56" s="24">
        <v>0</v>
      </c>
      <c r="CV56" s="24">
        <v>1</v>
      </c>
      <c r="CW56" s="24">
        <v>0</v>
      </c>
      <c r="CX56" s="24">
        <v>0</v>
      </c>
      <c r="CY56" s="24">
        <v>0</v>
      </c>
      <c r="CZ56" s="24">
        <v>2</v>
      </c>
      <c r="DA56" s="24">
        <v>0</v>
      </c>
      <c r="DB56" s="24">
        <v>0</v>
      </c>
      <c r="DC56" s="24">
        <v>18</v>
      </c>
      <c r="DD56" s="24">
        <v>19</v>
      </c>
      <c r="DE56" s="24">
        <v>19</v>
      </c>
      <c r="DF56" s="24">
        <v>18</v>
      </c>
      <c r="DG56" s="24">
        <v>18</v>
      </c>
      <c r="DH56" s="24">
        <v>16</v>
      </c>
      <c r="DI56" s="24">
        <v>15</v>
      </c>
      <c r="DJ56" s="24">
        <v>15</v>
      </c>
      <c r="DK56" s="24">
        <v>14</v>
      </c>
      <c r="DL56" s="24">
        <v>13</v>
      </c>
      <c r="DM56" s="24">
        <v>12</v>
      </c>
      <c r="DN56" s="24">
        <v>12</v>
      </c>
      <c r="DO56" s="24">
        <v>13</v>
      </c>
      <c r="DP56" s="24">
        <v>12</v>
      </c>
      <c r="DQ56" s="24">
        <v>13</v>
      </c>
      <c r="DR56" s="24">
        <v>15</v>
      </c>
      <c r="DS56" s="24">
        <v>16</v>
      </c>
      <c r="DT56" s="24">
        <v>18</v>
      </c>
      <c r="DU56" s="24">
        <v>21</v>
      </c>
      <c r="DV56" s="24">
        <v>21</v>
      </c>
      <c r="DW56" s="24">
        <v>21</v>
      </c>
      <c r="DX56" s="24">
        <v>22</v>
      </c>
      <c r="DY56" s="24">
        <v>21</v>
      </c>
      <c r="DZ56" s="24">
        <v>21</v>
      </c>
      <c r="EA56" s="24">
        <v>21</v>
      </c>
      <c r="EB56" s="24">
        <v>21</v>
      </c>
      <c r="EC56" s="24">
        <v>20</v>
      </c>
      <c r="ED56" s="24">
        <v>19</v>
      </c>
      <c r="EE56" s="24">
        <v>19</v>
      </c>
      <c r="EF56" s="24">
        <v>18</v>
      </c>
      <c r="EG56" s="24">
        <v>17</v>
      </c>
      <c r="EH56" s="24">
        <v>18</v>
      </c>
      <c r="EI56" s="24">
        <v>18</v>
      </c>
      <c r="EJ56" s="24">
        <v>18</v>
      </c>
      <c r="EK56" s="24">
        <v>17</v>
      </c>
      <c r="EL56" s="24">
        <v>19</v>
      </c>
      <c r="EM56" s="24">
        <v>16</v>
      </c>
      <c r="EN56" s="24">
        <v>18</v>
      </c>
      <c r="EO56" s="24">
        <v>18</v>
      </c>
      <c r="EP56" s="24">
        <v>17</v>
      </c>
      <c r="EQ56" s="24">
        <v>16</v>
      </c>
      <c r="ER56" s="24">
        <v>17</v>
      </c>
      <c r="ES56" s="24">
        <v>18</v>
      </c>
      <c r="ET56" s="24">
        <v>16</v>
      </c>
      <c r="EU56" s="24">
        <v>14</v>
      </c>
      <c r="EV56" s="24">
        <v>15</v>
      </c>
      <c r="EW56" s="24">
        <v>14</v>
      </c>
      <c r="EX56" s="24">
        <v>14</v>
      </c>
      <c r="EY56" s="24">
        <v>14</v>
      </c>
      <c r="EZ56" s="24">
        <v>15</v>
      </c>
      <c r="FA56" s="24">
        <v>14</v>
      </c>
      <c r="FB56" s="24">
        <v>13</v>
      </c>
      <c r="FC56" s="24">
        <v>16</v>
      </c>
      <c r="FD56" s="24">
        <v>14</v>
      </c>
      <c r="FE56" s="24">
        <v>15</v>
      </c>
      <c r="FF56" s="24">
        <v>14</v>
      </c>
      <c r="FG56" s="24">
        <v>15</v>
      </c>
      <c r="FH56" s="24">
        <v>16</v>
      </c>
      <c r="FI56" s="24">
        <v>15</v>
      </c>
      <c r="FJ56" s="24">
        <v>14</v>
      </c>
      <c r="FK56" s="24">
        <v>14</v>
      </c>
      <c r="FL56" s="24">
        <v>15</v>
      </c>
      <c r="FM56" s="24">
        <v>14</v>
      </c>
      <c r="FN56" s="24">
        <v>13</v>
      </c>
      <c r="FO56" s="24">
        <v>13</v>
      </c>
      <c r="FP56" s="24">
        <v>12</v>
      </c>
      <c r="FQ56" s="24">
        <v>11</v>
      </c>
      <c r="FR56" s="24">
        <v>9</v>
      </c>
      <c r="FS56" s="24">
        <v>10</v>
      </c>
      <c r="FT56" s="24">
        <v>10</v>
      </c>
      <c r="FU56" s="24">
        <v>8</v>
      </c>
      <c r="FV56" s="24">
        <v>9</v>
      </c>
      <c r="FW56" s="24">
        <v>8</v>
      </c>
      <c r="FX56" s="24">
        <v>10</v>
      </c>
      <c r="FY56" s="24">
        <v>7</v>
      </c>
      <c r="FZ56" s="24">
        <v>6</v>
      </c>
      <c r="GA56" s="24">
        <v>6</v>
      </c>
      <c r="GB56" s="24">
        <v>6</v>
      </c>
      <c r="GC56" s="24">
        <v>5</v>
      </c>
      <c r="GD56" s="24">
        <v>5</v>
      </c>
      <c r="GE56" s="24">
        <v>5</v>
      </c>
      <c r="GF56" s="24">
        <v>5</v>
      </c>
      <c r="GG56" s="24">
        <v>3</v>
      </c>
      <c r="GH56" s="24">
        <v>3</v>
      </c>
      <c r="GI56" s="24">
        <v>3</v>
      </c>
      <c r="GJ56" s="24">
        <v>3</v>
      </c>
      <c r="GK56" s="24">
        <v>4</v>
      </c>
      <c r="GL56" s="24">
        <v>5</v>
      </c>
      <c r="GM56" s="24">
        <v>2</v>
      </c>
      <c r="GN56" s="24">
        <v>3</v>
      </c>
      <c r="GO56" s="24">
        <v>4</v>
      </c>
      <c r="GP56" s="24">
        <v>4</v>
      </c>
      <c r="GQ56" s="24">
        <v>3</v>
      </c>
      <c r="GR56" s="24">
        <v>1</v>
      </c>
      <c r="GS56" s="24">
        <v>2</v>
      </c>
      <c r="GT56" s="24">
        <v>1</v>
      </c>
      <c r="GU56" s="24">
        <v>0</v>
      </c>
      <c r="GV56" s="24">
        <v>0</v>
      </c>
      <c r="GW56" s="24">
        <v>0</v>
      </c>
      <c r="GX56" s="24">
        <v>2</v>
      </c>
      <c r="GY56" s="25">
        <v>0</v>
      </c>
    </row>
    <row r="57" spans="1:207" s="17" customFormat="1" ht="14.25" x14ac:dyDescent="0.2">
      <c r="A57" s="23" t="s">
        <v>210</v>
      </c>
      <c r="B57" s="24">
        <v>2021</v>
      </c>
      <c r="C57" s="24">
        <f>SUM(Tabla1[[#This Row],[Hombres_0]:[Hombres_100 y más]])</f>
        <v>1317</v>
      </c>
      <c r="D57" s="24">
        <f>SUM(Tabla1[[#This Row],[Mujeres_0]:[Mujeres_100 y más]])</f>
        <v>1246</v>
      </c>
      <c r="E57" s="24">
        <f>Tabla1[[#This Row],[TOTAL HOMBRES]]+Tabla1[[#This Row],[TOTAL MUJERES]]</f>
        <v>2563</v>
      </c>
      <c r="F57" s="26">
        <v>20</v>
      </c>
      <c r="G57" s="26">
        <v>22</v>
      </c>
      <c r="H57" s="26">
        <v>22</v>
      </c>
      <c r="I57" s="26">
        <v>21</v>
      </c>
      <c r="J57" s="26">
        <v>21</v>
      </c>
      <c r="K57" s="26">
        <v>23</v>
      </c>
      <c r="L57" s="26">
        <v>21</v>
      </c>
      <c r="M57" s="26">
        <v>22</v>
      </c>
      <c r="N57" s="26">
        <v>21</v>
      </c>
      <c r="O57" s="26">
        <v>21</v>
      </c>
      <c r="P57" s="26">
        <v>22</v>
      </c>
      <c r="Q57" s="26">
        <v>21</v>
      </c>
      <c r="R57" s="26">
        <v>21</v>
      </c>
      <c r="S57" s="26">
        <v>22</v>
      </c>
      <c r="T57" s="26">
        <v>21</v>
      </c>
      <c r="U57" s="26">
        <v>22</v>
      </c>
      <c r="V57" s="26">
        <v>22</v>
      </c>
      <c r="W57" s="26">
        <v>21</v>
      </c>
      <c r="X57" s="26">
        <v>21</v>
      </c>
      <c r="Y57" s="26">
        <v>21</v>
      </c>
      <c r="Z57" s="26">
        <v>22</v>
      </c>
      <c r="AA57" s="26">
        <v>23</v>
      </c>
      <c r="AB57" s="26">
        <v>22</v>
      </c>
      <c r="AC57" s="26">
        <v>22</v>
      </c>
      <c r="AD57" s="26">
        <v>21</v>
      </c>
      <c r="AE57" s="26">
        <v>21</v>
      </c>
      <c r="AF57" s="26">
        <v>23</v>
      </c>
      <c r="AG57" s="26">
        <v>21</v>
      </c>
      <c r="AH57" s="26">
        <v>21</v>
      </c>
      <c r="AI57" s="26">
        <v>21</v>
      </c>
      <c r="AJ57" s="26">
        <v>18</v>
      </c>
      <c r="AK57" s="26">
        <v>20</v>
      </c>
      <c r="AL57" s="26">
        <v>19</v>
      </c>
      <c r="AM57" s="26">
        <v>19</v>
      </c>
      <c r="AN57" s="26">
        <v>18</v>
      </c>
      <c r="AO57" s="26">
        <v>17</v>
      </c>
      <c r="AP57" s="26">
        <v>18</v>
      </c>
      <c r="AQ57" s="26">
        <v>17</v>
      </c>
      <c r="AR57" s="26">
        <v>18</v>
      </c>
      <c r="AS57" s="26">
        <v>16</v>
      </c>
      <c r="AT57" s="26">
        <v>17</v>
      </c>
      <c r="AU57" s="26">
        <v>18</v>
      </c>
      <c r="AV57" s="26">
        <v>18</v>
      </c>
      <c r="AW57" s="26">
        <v>17</v>
      </c>
      <c r="AX57" s="26">
        <v>16</v>
      </c>
      <c r="AY57" s="26">
        <v>17</v>
      </c>
      <c r="AZ57" s="26">
        <v>16</v>
      </c>
      <c r="BA57" s="26">
        <v>16</v>
      </c>
      <c r="BB57" s="26">
        <v>15</v>
      </c>
      <c r="BC57" s="26">
        <v>16</v>
      </c>
      <c r="BD57" s="26">
        <v>15</v>
      </c>
      <c r="BE57" s="26">
        <v>14</v>
      </c>
      <c r="BF57" s="26">
        <v>14</v>
      </c>
      <c r="BG57" s="26">
        <v>13</v>
      </c>
      <c r="BH57" s="26">
        <v>14</v>
      </c>
      <c r="BI57" s="26">
        <v>13</v>
      </c>
      <c r="BJ57" s="26">
        <v>12</v>
      </c>
      <c r="BK57" s="26">
        <v>13</v>
      </c>
      <c r="BL57" s="26">
        <v>12</v>
      </c>
      <c r="BM57" s="26">
        <v>13</v>
      </c>
      <c r="BN57" s="26">
        <v>12</v>
      </c>
      <c r="BO57" s="26">
        <v>10</v>
      </c>
      <c r="BP57" s="26">
        <v>11</v>
      </c>
      <c r="BQ57" s="26">
        <v>11</v>
      </c>
      <c r="BR57" s="26">
        <v>10</v>
      </c>
      <c r="BS57" s="26">
        <v>10</v>
      </c>
      <c r="BT57" s="26">
        <v>10</v>
      </c>
      <c r="BU57" s="26">
        <v>10</v>
      </c>
      <c r="BV57" s="26">
        <v>10</v>
      </c>
      <c r="BW57" s="26">
        <v>10</v>
      </c>
      <c r="BX57" s="26">
        <v>10</v>
      </c>
      <c r="BY57" s="26">
        <v>9</v>
      </c>
      <c r="BZ57" s="26">
        <v>9</v>
      </c>
      <c r="CA57" s="26">
        <v>8</v>
      </c>
      <c r="CB57" s="26">
        <v>7</v>
      </c>
      <c r="CC57" s="26">
        <v>7</v>
      </c>
      <c r="CD57" s="26">
        <v>5</v>
      </c>
      <c r="CE57" s="26">
        <v>5</v>
      </c>
      <c r="CF57" s="26">
        <v>4</v>
      </c>
      <c r="CG57" s="26">
        <v>4</v>
      </c>
      <c r="CH57" s="26">
        <v>2</v>
      </c>
      <c r="CI57" s="26">
        <v>3</v>
      </c>
      <c r="CJ57" s="26">
        <v>3</v>
      </c>
      <c r="CK57" s="26">
        <v>2</v>
      </c>
      <c r="CL57" s="26">
        <v>2</v>
      </c>
      <c r="CM57" s="26">
        <v>1</v>
      </c>
      <c r="CN57" s="26">
        <v>1</v>
      </c>
      <c r="CO57" s="26">
        <v>0</v>
      </c>
      <c r="CP57" s="26">
        <v>1</v>
      </c>
      <c r="CQ57" s="26">
        <v>1</v>
      </c>
      <c r="CR57" s="26">
        <v>1</v>
      </c>
      <c r="CS57" s="26">
        <v>0</v>
      </c>
      <c r="CT57" s="26">
        <v>1</v>
      </c>
      <c r="CU57" s="26">
        <v>0</v>
      </c>
      <c r="CV57" s="26">
        <v>1</v>
      </c>
      <c r="CW57" s="26">
        <v>0</v>
      </c>
      <c r="CX57" s="26">
        <v>0</v>
      </c>
      <c r="CY57" s="26">
        <v>0</v>
      </c>
      <c r="CZ57" s="26">
        <v>2</v>
      </c>
      <c r="DA57" s="26">
        <v>0</v>
      </c>
      <c r="DB57" s="26">
        <v>0</v>
      </c>
      <c r="DC57" s="26">
        <v>18</v>
      </c>
      <c r="DD57" s="26">
        <v>19</v>
      </c>
      <c r="DE57" s="26">
        <v>18</v>
      </c>
      <c r="DF57" s="26">
        <v>18</v>
      </c>
      <c r="DG57" s="26">
        <v>18</v>
      </c>
      <c r="DH57" s="26">
        <v>16</v>
      </c>
      <c r="DI57" s="26">
        <v>15</v>
      </c>
      <c r="DJ57" s="26">
        <v>15</v>
      </c>
      <c r="DK57" s="26">
        <v>14</v>
      </c>
      <c r="DL57" s="26">
        <v>13</v>
      </c>
      <c r="DM57" s="26">
        <v>12</v>
      </c>
      <c r="DN57" s="26">
        <v>12</v>
      </c>
      <c r="DO57" s="26">
        <v>13</v>
      </c>
      <c r="DP57" s="26">
        <v>12</v>
      </c>
      <c r="DQ57" s="26">
        <v>13</v>
      </c>
      <c r="DR57" s="26">
        <v>14</v>
      </c>
      <c r="DS57" s="26">
        <v>17</v>
      </c>
      <c r="DT57" s="26">
        <v>18</v>
      </c>
      <c r="DU57" s="26">
        <v>20</v>
      </c>
      <c r="DV57" s="26">
        <v>20</v>
      </c>
      <c r="DW57" s="26">
        <v>22</v>
      </c>
      <c r="DX57" s="26">
        <v>21</v>
      </c>
      <c r="DY57" s="26">
        <v>21</v>
      </c>
      <c r="DZ57" s="26">
        <v>21</v>
      </c>
      <c r="EA57" s="26">
        <v>20</v>
      </c>
      <c r="EB57" s="26">
        <v>22</v>
      </c>
      <c r="EC57" s="26">
        <v>20</v>
      </c>
      <c r="ED57" s="26">
        <v>18</v>
      </c>
      <c r="EE57" s="26">
        <v>20</v>
      </c>
      <c r="EF57" s="26">
        <v>18</v>
      </c>
      <c r="EG57" s="26">
        <v>18</v>
      </c>
      <c r="EH57" s="26">
        <v>17</v>
      </c>
      <c r="EI57" s="26">
        <v>18</v>
      </c>
      <c r="EJ57" s="26">
        <v>18</v>
      </c>
      <c r="EK57" s="26">
        <v>17</v>
      </c>
      <c r="EL57" s="26">
        <v>19</v>
      </c>
      <c r="EM57" s="26">
        <v>16</v>
      </c>
      <c r="EN57" s="26">
        <v>18</v>
      </c>
      <c r="EO57" s="26">
        <v>17</v>
      </c>
      <c r="EP57" s="26">
        <v>17</v>
      </c>
      <c r="EQ57" s="26">
        <v>18</v>
      </c>
      <c r="ER57" s="26">
        <v>17</v>
      </c>
      <c r="ES57" s="26">
        <v>17</v>
      </c>
      <c r="ET57" s="26">
        <v>16</v>
      </c>
      <c r="EU57" s="26">
        <v>15</v>
      </c>
      <c r="EV57" s="26">
        <v>15</v>
      </c>
      <c r="EW57" s="26">
        <v>14</v>
      </c>
      <c r="EX57" s="26">
        <v>13</v>
      </c>
      <c r="EY57" s="26">
        <v>15</v>
      </c>
      <c r="EZ57" s="26">
        <v>15</v>
      </c>
      <c r="FA57" s="26">
        <v>14</v>
      </c>
      <c r="FB57" s="26">
        <v>14</v>
      </c>
      <c r="FC57" s="26">
        <v>14</v>
      </c>
      <c r="FD57" s="26">
        <v>15</v>
      </c>
      <c r="FE57" s="26">
        <v>14</v>
      </c>
      <c r="FF57" s="26">
        <v>15</v>
      </c>
      <c r="FG57" s="26">
        <v>15</v>
      </c>
      <c r="FH57" s="26">
        <v>17</v>
      </c>
      <c r="FI57" s="26">
        <v>15</v>
      </c>
      <c r="FJ57" s="26">
        <v>14</v>
      </c>
      <c r="FK57" s="26">
        <v>14</v>
      </c>
      <c r="FL57" s="26">
        <v>14</v>
      </c>
      <c r="FM57" s="26">
        <v>16</v>
      </c>
      <c r="FN57" s="26">
        <v>13</v>
      </c>
      <c r="FO57" s="26">
        <v>13</v>
      </c>
      <c r="FP57" s="26">
        <v>12</v>
      </c>
      <c r="FQ57" s="26">
        <v>11</v>
      </c>
      <c r="FR57" s="26">
        <v>11</v>
      </c>
      <c r="FS57" s="26">
        <v>10</v>
      </c>
      <c r="FT57" s="26">
        <v>9</v>
      </c>
      <c r="FU57" s="26">
        <v>10</v>
      </c>
      <c r="FV57" s="26">
        <v>9</v>
      </c>
      <c r="FW57" s="26">
        <v>8</v>
      </c>
      <c r="FX57" s="26">
        <v>9</v>
      </c>
      <c r="FY57" s="26">
        <v>9</v>
      </c>
      <c r="FZ57" s="26">
        <v>6</v>
      </c>
      <c r="GA57" s="26">
        <v>6</v>
      </c>
      <c r="GB57" s="26">
        <v>7</v>
      </c>
      <c r="GC57" s="26">
        <v>5</v>
      </c>
      <c r="GD57" s="26">
        <v>5</v>
      </c>
      <c r="GE57" s="26">
        <v>5</v>
      </c>
      <c r="GF57" s="26">
        <v>5</v>
      </c>
      <c r="GG57" s="26">
        <v>3</v>
      </c>
      <c r="GH57" s="26">
        <v>3</v>
      </c>
      <c r="GI57" s="26">
        <v>3</v>
      </c>
      <c r="GJ57" s="26">
        <v>4</v>
      </c>
      <c r="GK57" s="26">
        <v>3</v>
      </c>
      <c r="GL57" s="26">
        <v>5</v>
      </c>
      <c r="GM57" s="26">
        <v>3</v>
      </c>
      <c r="GN57" s="26">
        <v>3</v>
      </c>
      <c r="GO57" s="26">
        <v>4</v>
      </c>
      <c r="GP57" s="26">
        <v>3</v>
      </c>
      <c r="GQ57" s="26">
        <v>4</v>
      </c>
      <c r="GR57" s="26">
        <v>1</v>
      </c>
      <c r="GS57" s="26">
        <v>2</v>
      </c>
      <c r="GT57" s="26">
        <v>1</v>
      </c>
      <c r="GU57" s="26">
        <v>0</v>
      </c>
      <c r="GV57" s="26">
        <v>0</v>
      </c>
      <c r="GW57" s="26">
        <v>0</v>
      </c>
      <c r="GX57" s="26">
        <v>2</v>
      </c>
      <c r="GY57" s="26">
        <v>0</v>
      </c>
    </row>
    <row r="58" spans="1:207" s="17" customFormat="1" ht="12.75" hidden="1" x14ac:dyDescent="0.2">
      <c r="A58" s="23" t="s">
        <v>211</v>
      </c>
      <c r="B58" s="24">
        <v>2011</v>
      </c>
      <c r="C58" s="24">
        <f>SUM(Tabla1[[#This Row],[Hombres_0]:[Hombres_100 y más]])</f>
        <v>915</v>
      </c>
      <c r="D58" s="24">
        <f>SUM(Tabla1[[#This Row],[Mujeres_0]:[Mujeres_100 y más]])</f>
        <v>943</v>
      </c>
      <c r="E58" s="24">
        <f>Tabla1[[#This Row],[TOTAL HOMBRES]]+Tabla1[[#This Row],[TOTAL MUJERES]]</f>
        <v>1858</v>
      </c>
      <c r="F58" s="24">
        <v>18</v>
      </c>
      <c r="G58" s="24">
        <v>19</v>
      </c>
      <c r="H58" s="24">
        <v>19</v>
      </c>
      <c r="I58" s="24">
        <v>20</v>
      </c>
      <c r="J58" s="24">
        <v>20</v>
      </c>
      <c r="K58" s="24">
        <v>19</v>
      </c>
      <c r="L58" s="24">
        <v>19</v>
      </c>
      <c r="M58" s="24">
        <v>20</v>
      </c>
      <c r="N58" s="24">
        <v>20</v>
      </c>
      <c r="O58" s="24">
        <v>20</v>
      </c>
      <c r="P58" s="24">
        <v>19</v>
      </c>
      <c r="Q58" s="24">
        <v>19</v>
      </c>
      <c r="R58" s="24">
        <v>19</v>
      </c>
      <c r="S58" s="24">
        <v>19</v>
      </c>
      <c r="T58" s="24">
        <v>19</v>
      </c>
      <c r="U58" s="24">
        <v>19</v>
      </c>
      <c r="V58" s="24">
        <v>17</v>
      </c>
      <c r="W58" s="24">
        <v>17</v>
      </c>
      <c r="X58" s="24">
        <v>16</v>
      </c>
      <c r="Y58" s="24">
        <v>15</v>
      </c>
      <c r="Z58" s="24">
        <v>14</v>
      </c>
      <c r="AA58" s="24">
        <v>13</v>
      </c>
      <c r="AB58" s="24">
        <v>13</v>
      </c>
      <c r="AC58" s="24">
        <v>12</v>
      </c>
      <c r="AD58" s="24">
        <v>11</v>
      </c>
      <c r="AE58" s="24">
        <v>11</v>
      </c>
      <c r="AF58" s="24">
        <v>10</v>
      </c>
      <c r="AG58" s="24">
        <v>11</v>
      </c>
      <c r="AH58" s="24">
        <v>11</v>
      </c>
      <c r="AI58" s="24">
        <v>11</v>
      </c>
      <c r="AJ58" s="24">
        <v>11</v>
      </c>
      <c r="AK58" s="24">
        <v>11</v>
      </c>
      <c r="AL58" s="24">
        <v>10</v>
      </c>
      <c r="AM58" s="24">
        <v>10</v>
      </c>
      <c r="AN58" s="24">
        <v>10</v>
      </c>
      <c r="AO58" s="24">
        <v>10</v>
      </c>
      <c r="AP58" s="24">
        <v>10</v>
      </c>
      <c r="AQ58" s="24">
        <v>10</v>
      </c>
      <c r="AR58" s="24">
        <v>10</v>
      </c>
      <c r="AS58" s="24">
        <v>10</v>
      </c>
      <c r="AT58" s="24">
        <v>10</v>
      </c>
      <c r="AU58" s="24">
        <v>10</v>
      </c>
      <c r="AV58" s="24">
        <v>10</v>
      </c>
      <c r="AW58" s="24">
        <v>10</v>
      </c>
      <c r="AX58" s="24">
        <v>10</v>
      </c>
      <c r="AY58" s="24">
        <v>10</v>
      </c>
      <c r="AZ58" s="24">
        <v>10</v>
      </c>
      <c r="BA58" s="24">
        <v>10</v>
      </c>
      <c r="BB58" s="24">
        <v>10</v>
      </c>
      <c r="BC58" s="24">
        <v>9</v>
      </c>
      <c r="BD58" s="24">
        <v>9</v>
      </c>
      <c r="BE58" s="24">
        <v>9</v>
      </c>
      <c r="BF58" s="24">
        <v>9</v>
      </c>
      <c r="BG58" s="24">
        <v>8</v>
      </c>
      <c r="BH58" s="24">
        <v>8</v>
      </c>
      <c r="BI58" s="24">
        <v>8</v>
      </c>
      <c r="BJ58" s="24">
        <v>8</v>
      </c>
      <c r="BK58" s="24">
        <v>8</v>
      </c>
      <c r="BL58" s="24">
        <v>8</v>
      </c>
      <c r="BM58" s="24">
        <v>7</v>
      </c>
      <c r="BN58" s="24">
        <v>7</v>
      </c>
      <c r="BO58" s="24">
        <v>7</v>
      </c>
      <c r="BP58" s="24">
        <v>7</v>
      </c>
      <c r="BQ58" s="24">
        <v>7</v>
      </c>
      <c r="BR58" s="24">
        <v>7</v>
      </c>
      <c r="BS58" s="24">
        <v>7</v>
      </c>
      <c r="BT58" s="24">
        <v>7</v>
      </c>
      <c r="BU58" s="24">
        <v>7</v>
      </c>
      <c r="BV58" s="24">
        <v>7</v>
      </c>
      <c r="BW58" s="24">
        <v>7</v>
      </c>
      <c r="BX58" s="24">
        <v>7</v>
      </c>
      <c r="BY58" s="24">
        <v>6</v>
      </c>
      <c r="BZ58" s="24">
        <v>6</v>
      </c>
      <c r="CA58" s="24">
        <v>6</v>
      </c>
      <c r="CB58" s="24">
        <v>6</v>
      </c>
      <c r="CC58" s="24">
        <v>5</v>
      </c>
      <c r="CD58" s="24">
        <v>5</v>
      </c>
      <c r="CE58" s="24">
        <v>5</v>
      </c>
      <c r="CF58" s="24">
        <v>4</v>
      </c>
      <c r="CG58" s="24">
        <v>4</v>
      </c>
      <c r="CH58" s="24">
        <v>4</v>
      </c>
      <c r="CI58" s="24">
        <v>3</v>
      </c>
      <c r="CJ58" s="24">
        <v>3</v>
      </c>
      <c r="CK58" s="24">
        <v>2</v>
      </c>
      <c r="CL58" s="24">
        <v>2</v>
      </c>
      <c r="CM58" s="24">
        <v>2</v>
      </c>
      <c r="CN58" s="24">
        <v>1</v>
      </c>
      <c r="CO58" s="24">
        <v>1</v>
      </c>
      <c r="CP58" s="24">
        <v>0</v>
      </c>
      <c r="CQ58" s="24">
        <v>0</v>
      </c>
      <c r="CR58" s="24">
        <v>0</v>
      </c>
      <c r="CS58" s="24">
        <v>0</v>
      </c>
      <c r="CT58" s="24">
        <v>0</v>
      </c>
      <c r="CU58" s="24">
        <v>0</v>
      </c>
      <c r="CV58" s="24">
        <v>0</v>
      </c>
      <c r="CW58" s="24">
        <v>0</v>
      </c>
      <c r="CX58" s="24">
        <v>0</v>
      </c>
      <c r="CY58" s="24">
        <v>0</v>
      </c>
      <c r="CZ58" s="24">
        <v>0</v>
      </c>
      <c r="DA58" s="24">
        <v>0</v>
      </c>
      <c r="DB58" s="24">
        <v>0</v>
      </c>
      <c r="DC58" s="24">
        <v>16</v>
      </c>
      <c r="DD58" s="24">
        <v>16</v>
      </c>
      <c r="DE58" s="24">
        <v>16</v>
      </c>
      <c r="DF58" s="24">
        <v>16</v>
      </c>
      <c r="DG58" s="24">
        <v>16</v>
      </c>
      <c r="DH58" s="24">
        <v>16</v>
      </c>
      <c r="DI58" s="24">
        <v>17</v>
      </c>
      <c r="DJ58" s="24">
        <v>17</v>
      </c>
      <c r="DK58" s="24">
        <v>19</v>
      </c>
      <c r="DL58" s="24">
        <v>19</v>
      </c>
      <c r="DM58" s="24">
        <v>18</v>
      </c>
      <c r="DN58" s="24">
        <v>18</v>
      </c>
      <c r="DO58" s="24">
        <v>18</v>
      </c>
      <c r="DP58" s="24">
        <v>18</v>
      </c>
      <c r="DQ58" s="24">
        <v>18</v>
      </c>
      <c r="DR58" s="24">
        <v>19</v>
      </c>
      <c r="DS58" s="24">
        <v>18</v>
      </c>
      <c r="DT58" s="24">
        <v>18</v>
      </c>
      <c r="DU58" s="24">
        <v>15</v>
      </c>
      <c r="DV58" s="24">
        <v>14</v>
      </c>
      <c r="DW58" s="24">
        <v>13</v>
      </c>
      <c r="DX58" s="24">
        <v>13</v>
      </c>
      <c r="DY58" s="24">
        <v>12</v>
      </c>
      <c r="DZ58" s="24">
        <v>12</v>
      </c>
      <c r="EA58" s="24">
        <v>11</v>
      </c>
      <c r="EB58" s="24">
        <v>11</v>
      </c>
      <c r="EC58" s="24">
        <v>11</v>
      </c>
      <c r="ED58" s="24">
        <v>11</v>
      </c>
      <c r="EE58" s="24">
        <v>11</v>
      </c>
      <c r="EF58" s="24">
        <v>11</v>
      </c>
      <c r="EG58" s="24">
        <v>11</v>
      </c>
      <c r="EH58" s="24">
        <v>12</v>
      </c>
      <c r="EI58" s="24">
        <v>11</v>
      </c>
      <c r="EJ58" s="24">
        <v>11</v>
      </c>
      <c r="EK58" s="24">
        <v>11</v>
      </c>
      <c r="EL58" s="24">
        <v>11</v>
      </c>
      <c r="EM58" s="24">
        <v>10</v>
      </c>
      <c r="EN58" s="24">
        <v>10</v>
      </c>
      <c r="EO58" s="24">
        <v>10</v>
      </c>
      <c r="EP58" s="24">
        <v>10</v>
      </c>
      <c r="EQ58" s="24">
        <v>10</v>
      </c>
      <c r="ER58" s="24">
        <v>11</v>
      </c>
      <c r="ES58" s="24">
        <v>11</v>
      </c>
      <c r="ET58" s="24">
        <v>11</v>
      </c>
      <c r="EU58" s="24">
        <v>11</v>
      </c>
      <c r="EV58" s="24">
        <v>11</v>
      </c>
      <c r="EW58" s="24">
        <v>11</v>
      </c>
      <c r="EX58" s="24">
        <v>11</v>
      </c>
      <c r="EY58" s="24">
        <v>11</v>
      </c>
      <c r="EZ58" s="24">
        <v>11</v>
      </c>
      <c r="FA58" s="24">
        <v>11</v>
      </c>
      <c r="FB58" s="24">
        <v>11</v>
      </c>
      <c r="FC58" s="24">
        <v>10</v>
      </c>
      <c r="FD58" s="24">
        <v>10</v>
      </c>
      <c r="FE58" s="24">
        <v>10</v>
      </c>
      <c r="FF58" s="24">
        <v>10</v>
      </c>
      <c r="FG58" s="24">
        <v>9</v>
      </c>
      <c r="FH58" s="24">
        <v>9</v>
      </c>
      <c r="FI58" s="24">
        <v>9</v>
      </c>
      <c r="FJ58" s="24">
        <v>9</v>
      </c>
      <c r="FK58" s="24">
        <v>8</v>
      </c>
      <c r="FL58" s="24">
        <v>8</v>
      </c>
      <c r="FM58" s="24">
        <v>8</v>
      </c>
      <c r="FN58" s="24">
        <v>8</v>
      </c>
      <c r="FO58" s="24">
        <v>8</v>
      </c>
      <c r="FP58" s="24">
        <v>8</v>
      </c>
      <c r="FQ58" s="24">
        <v>9</v>
      </c>
      <c r="FR58" s="24">
        <v>9</v>
      </c>
      <c r="FS58" s="24">
        <v>8</v>
      </c>
      <c r="FT58" s="24">
        <v>8</v>
      </c>
      <c r="FU58" s="24">
        <v>7</v>
      </c>
      <c r="FV58" s="24">
        <v>7</v>
      </c>
      <c r="FW58" s="24">
        <v>7</v>
      </c>
      <c r="FX58" s="24">
        <v>7</v>
      </c>
      <c r="FY58" s="24">
        <v>7</v>
      </c>
      <c r="FZ58" s="24">
        <v>7</v>
      </c>
      <c r="GA58" s="24">
        <v>6</v>
      </c>
      <c r="GB58" s="24">
        <v>6</v>
      </c>
      <c r="GC58" s="24">
        <v>6</v>
      </c>
      <c r="GD58" s="24">
        <v>5</v>
      </c>
      <c r="GE58" s="24">
        <v>5</v>
      </c>
      <c r="GF58" s="24">
        <v>4</v>
      </c>
      <c r="GG58" s="24">
        <v>4</v>
      </c>
      <c r="GH58" s="24">
        <v>4</v>
      </c>
      <c r="GI58" s="24">
        <v>2</v>
      </c>
      <c r="GJ58" s="24">
        <v>2</v>
      </c>
      <c r="GK58" s="24">
        <v>1</v>
      </c>
      <c r="GL58" s="24">
        <v>1</v>
      </c>
      <c r="GM58" s="24">
        <v>1</v>
      </c>
      <c r="GN58" s="24">
        <v>0</v>
      </c>
      <c r="GO58" s="24">
        <v>0</v>
      </c>
      <c r="GP58" s="24">
        <v>0</v>
      </c>
      <c r="GQ58" s="24">
        <v>0</v>
      </c>
      <c r="GR58" s="24">
        <v>0</v>
      </c>
      <c r="GS58" s="24">
        <v>0</v>
      </c>
      <c r="GT58" s="24">
        <v>0</v>
      </c>
      <c r="GU58" s="24">
        <v>0</v>
      </c>
      <c r="GV58" s="24">
        <v>0</v>
      </c>
      <c r="GW58" s="24">
        <v>0</v>
      </c>
      <c r="GX58" s="24">
        <v>0</v>
      </c>
      <c r="GY58" s="25">
        <v>0</v>
      </c>
    </row>
    <row r="59" spans="1:207" s="17" customFormat="1" ht="12.75" hidden="1" x14ac:dyDescent="0.2">
      <c r="A59" s="23" t="s">
        <v>211</v>
      </c>
      <c r="B59" s="24">
        <v>2012</v>
      </c>
      <c r="C59" s="24">
        <f>SUM(Tabla1[[#This Row],[Hombres_0]:[Hombres_100 y más]])</f>
        <v>920</v>
      </c>
      <c r="D59" s="24">
        <f>SUM(Tabla1[[#This Row],[Mujeres_0]:[Mujeres_100 y más]])</f>
        <v>958</v>
      </c>
      <c r="E59" s="24">
        <f>Tabla1[[#This Row],[TOTAL HOMBRES]]+Tabla1[[#This Row],[TOTAL MUJERES]]</f>
        <v>1878</v>
      </c>
      <c r="F59" s="24">
        <v>19</v>
      </c>
      <c r="G59" s="24">
        <v>20</v>
      </c>
      <c r="H59" s="24">
        <v>20</v>
      </c>
      <c r="I59" s="24">
        <v>21</v>
      </c>
      <c r="J59" s="24">
        <v>21</v>
      </c>
      <c r="K59" s="24">
        <v>20</v>
      </c>
      <c r="L59" s="24">
        <v>20</v>
      </c>
      <c r="M59" s="24">
        <v>20</v>
      </c>
      <c r="N59" s="24">
        <v>20</v>
      </c>
      <c r="O59" s="24">
        <v>20</v>
      </c>
      <c r="P59" s="24">
        <v>20</v>
      </c>
      <c r="Q59" s="24">
        <v>20</v>
      </c>
      <c r="R59" s="24">
        <v>19</v>
      </c>
      <c r="S59" s="24">
        <v>19</v>
      </c>
      <c r="T59" s="24">
        <v>19</v>
      </c>
      <c r="U59" s="24">
        <v>18</v>
      </c>
      <c r="V59" s="24">
        <v>17</v>
      </c>
      <c r="W59" s="24">
        <v>16</v>
      </c>
      <c r="X59" s="24">
        <v>14</v>
      </c>
      <c r="Y59" s="24">
        <v>13</v>
      </c>
      <c r="Z59" s="24">
        <v>13</v>
      </c>
      <c r="AA59" s="24">
        <v>12</v>
      </c>
      <c r="AB59" s="24">
        <v>11</v>
      </c>
      <c r="AC59" s="24">
        <v>11</v>
      </c>
      <c r="AD59" s="24">
        <v>11</v>
      </c>
      <c r="AE59" s="24">
        <v>11</v>
      </c>
      <c r="AF59" s="24">
        <v>11</v>
      </c>
      <c r="AG59" s="24">
        <v>11</v>
      </c>
      <c r="AH59" s="24">
        <v>11</v>
      </c>
      <c r="AI59" s="24">
        <v>11</v>
      </c>
      <c r="AJ59" s="24">
        <v>11</v>
      </c>
      <c r="AK59" s="24">
        <v>11</v>
      </c>
      <c r="AL59" s="24">
        <v>11</v>
      </c>
      <c r="AM59" s="24">
        <v>11</v>
      </c>
      <c r="AN59" s="24">
        <v>11</v>
      </c>
      <c r="AO59" s="24">
        <v>11</v>
      </c>
      <c r="AP59" s="24">
        <v>11</v>
      </c>
      <c r="AQ59" s="24">
        <v>11</v>
      </c>
      <c r="AR59" s="24">
        <v>9</v>
      </c>
      <c r="AS59" s="24">
        <v>9</v>
      </c>
      <c r="AT59" s="24">
        <v>9</v>
      </c>
      <c r="AU59" s="24">
        <v>9</v>
      </c>
      <c r="AV59" s="24">
        <v>9</v>
      </c>
      <c r="AW59" s="24">
        <v>9</v>
      </c>
      <c r="AX59" s="24">
        <v>9</v>
      </c>
      <c r="AY59" s="24">
        <v>9</v>
      </c>
      <c r="AZ59" s="24">
        <v>10</v>
      </c>
      <c r="BA59" s="24">
        <v>10</v>
      </c>
      <c r="BB59" s="24">
        <v>10</v>
      </c>
      <c r="BC59" s="24">
        <v>10</v>
      </c>
      <c r="BD59" s="24">
        <v>10</v>
      </c>
      <c r="BE59" s="24">
        <v>10</v>
      </c>
      <c r="BF59" s="24">
        <v>10</v>
      </c>
      <c r="BG59" s="24">
        <v>9</v>
      </c>
      <c r="BH59" s="24">
        <v>9</v>
      </c>
      <c r="BI59" s="24">
        <v>9</v>
      </c>
      <c r="BJ59" s="24">
        <v>8</v>
      </c>
      <c r="BK59" s="24">
        <v>8</v>
      </c>
      <c r="BL59" s="24">
        <v>8</v>
      </c>
      <c r="BM59" s="24">
        <v>8</v>
      </c>
      <c r="BN59" s="24">
        <v>7</v>
      </c>
      <c r="BO59" s="24">
        <v>7</v>
      </c>
      <c r="BP59" s="24">
        <v>7</v>
      </c>
      <c r="BQ59" s="24">
        <v>7</v>
      </c>
      <c r="BR59" s="24">
        <v>7</v>
      </c>
      <c r="BS59" s="24">
        <v>7</v>
      </c>
      <c r="BT59" s="24">
        <v>7</v>
      </c>
      <c r="BU59" s="24">
        <v>7</v>
      </c>
      <c r="BV59" s="24">
        <v>7</v>
      </c>
      <c r="BW59" s="24">
        <v>7</v>
      </c>
      <c r="BX59" s="24">
        <v>7</v>
      </c>
      <c r="BY59" s="24">
        <v>7</v>
      </c>
      <c r="BZ59" s="24">
        <v>5</v>
      </c>
      <c r="CA59" s="24">
        <v>5</v>
      </c>
      <c r="CB59" s="24">
        <v>5</v>
      </c>
      <c r="CC59" s="24">
        <v>5</v>
      </c>
      <c r="CD59" s="24">
        <v>4</v>
      </c>
      <c r="CE59" s="24">
        <v>4</v>
      </c>
      <c r="CF59" s="24">
        <v>4</v>
      </c>
      <c r="CG59" s="24">
        <v>4</v>
      </c>
      <c r="CH59" s="24">
        <v>4</v>
      </c>
      <c r="CI59" s="24">
        <v>3</v>
      </c>
      <c r="CJ59" s="24">
        <v>3</v>
      </c>
      <c r="CK59" s="24">
        <v>3</v>
      </c>
      <c r="CL59" s="24">
        <v>2</v>
      </c>
      <c r="CM59" s="24">
        <v>2</v>
      </c>
      <c r="CN59" s="24">
        <v>2</v>
      </c>
      <c r="CO59" s="24">
        <v>1</v>
      </c>
      <c r="CP59" s="24">
        <v>1</v>
      </c>
      <c r="CQ59" s="24">
        <v>1</v>
      </c>
      <c r="CR59" s="24">
        <v>0</v>
      </c>
      <c r="CS59" s="24">
        <v>0</v>
      </c>
      <c r="CT59" s="24">
        <v>0</v>
      </c>
      <c r="CU59" s="24">
        <v>0</v>
      </c>
      <c r="CV59" s="24">
        <v>0</v>
      </c>
      <c r="CW59" s="24">
        <v>0</v>
      </c>
      <c r="CX59" s="24">
        <v>0</v>
      </c>
      <c r="CY59" s="24">
        <v>0</v>
      </c>
      <c r="CZ59" s="24">
        <v>0</v>
      </c>
      <c r="DA59" s="24">
        <v>0</v>
      </c>
      <c r="DB59" s="24">
        <v>0</v>
      </c>
      <c r="DC59" s="24">
        <v>17</v>
      </c>
      <c r="DD59" s="24">
        <v>16</v>
      </c>
      <c r="DE59" s="24">
        <v>17</v>
      </c>
      <c r="DF59" s="24">
        <v>17</v>
      </c>
      <c r="DG59" s="24">
        <v>17</v>
      </c>
      <c r="DH59" s="24">
        <v>17</v>
      </c>
      <c r="DI59" s="24">
        <v>17</v>
      </c>
      <c r="DJ59" s="24">
        <v>18</v>
      </c>
      <c r="DK59" s="24">
        <v>18</v>
      </c>
      <c r="DL59" s="24">
        <v>18</v>
      </c>
      <c r="DM59" s="24">
        <v>18</v>
      </c>
      <c r="DN59" s="24">
        <v>18</v>
      </c>
      <c r="DO59" s="24">
        <v>18</v>
      </c>
      <c r="DP59" s="24">
        <v>18</v>
      </c>
      <c r="DQ59" s="24">
        <v>18</v>
      </c>
      <c r="DR59" s="24">
        <v>18</v>
      </c>
      <c r="DS59" s="24">
        <v>18</v>
      </c>
      <c r="DT59" s="24">
        <v>17</v>
      </c>
      <c r="DU59" s="24">
        <v>17</v>
      </c>
      <c r="DV59" s="24">
        <v>16</v>
      </c>
      <c r="DW59" s="24">
        <v>14</v>
      </c>
      <c r="DX59" s="24">
        <v>13</v>
      </c>
      <c r="DY59" s="24">
        <v>13</v>
      </c>
      <c r="DZ59" s="24">
        <v>13</v>
      </c>
      <c r="EA59" s="24">
        <v>12</v>
      </c>
      <c r="EB59" s="24">
        <v>12</v>
      </c>
      <c r="EC59" s="24">
        <v>12</v>
      </c>
      <c r="ED59" s="24">
        <v>12</v>
      </c>
      <c r="EE59" s="24">
        <v>12</v>
      </c>
      <c r="EF59" s="24">
        <v>12</v>
      </c>
      <c r="EG59" s="24">
        <v>12</v>
      </c>
      <c r="EH59" s="24">
        <v>12</v>
      </c>
      <c r="EI59" s="24">
        <v>12</v>
      </c>
      <c r="EJ59" s="24">
        <v>12</v>
      </c>
      <c r="EK59" s="24">
        <v>11</v>
      </c>
      <c r="EL59" s="24">
        <v>11</v>
      </c>
      <c r="EM59" s="24">
        <v>10</v>
      </c>
      <c r="EN59" s="24">
        <v>10</v>
      </c>
      <c r="EO59" s="24">
        <v>9</v>
      </c>
      <c r="EP59" s="24">
        <v>9</v>
      </c>
      <c r="EQ59" s="24">
        <v>9</v>
      </c>
      <c r="ER59" s="24">
        <v>10</v>
      </c>
      <c r="ES59" s="24">
        <v>10</v>
      </c>
      <c r="ET59" s="24">
        <v>10</v>
      </c>
      <c r="EU59" s="24">
        <v>10</v>
      </c>
      <c r="EV59" s="24">
        <v>10</v>
      </c>
      <c r="EW59" s="24">
        <v>11</v>
      </c>
      <c r="EX59" s="24">
        <v>11</v>
      </c>
      <c r="EY59" s="24">
        <v>12</v>
      </c>
      <c r="EZ59" s="24">
        <v>12</v>
      </c>
      <c r="FA59" s="24">
        <v>11</v>
      </c>
      <c r="FB59" s="24">
        <v>11</v>
      </c>
      <c r="FC59" s="24">
        <v>11</v>
      </c>
      <c r="FD59" s="24">
        <v>11</v>
      </c>
      <c r="FE59" s="24">
        <v>10</v>
      </c>
      <c r="FF59" s="24">
        <v>10</v>
      </c>
      <c r="FG59" s="24">
        <v>10</v>
      </c>
      <c r="FH59" s="24">
        <v>10</v>
      </c>
      <c r="FI59" s="24">
        <v>9</v>
      </c>
      <c r="FJ59" s="24">
        <v>8</v>
      </c>
      <c r="FK59" s="24">
        <v>8</v>
      </c>
      <c r="FL59" s="24">
        <v>8</v>
      </c>
      <c r="FM59" s="24">
        <v>8</v>
      </c>
      <c r="FN59" s="24">
        <v>8</v>
      </c>
      <c r="FO59" s="24">
        <v>8</v>
      </c>
      <c r="FP59" s="24">
        <v>8</v>
      </c>
      <c r="FQ59" s="24">
        <v>8</v>
      </c>
      <c r="FR59" s="24">
        <v>8</v>
      </c>
      <c r="FS59" s="24">
        <v>8</v>
      </c>
      <c r="FT59" s="24">
        <v>7</v>
      </c>
      <c r="FU59" s="24">
        <v>7</v>
      </c>
      <c r="FV59" s="24">
        <v>7</v>
      </c>
      <c r="FW59" s="24">
        <v>7</v>
      </c>
      <c r="FX59" s="24">
        <v>6</v>
      </c>
      <c r="FY59" s="24">
        <v>6</v>
      </c>
      <c r="FZ59" s="24">
        <v>6</v>
      </c>
      <c r="GA59" s="24">
        <v>6</v>
      </c>
      <c r="GB59" s="24">
        <v>6</v>
      </c>
      <c r="GC59" s="24">
        <v>6</v>
      </c>
      <c r="GD59" s="24">
        <v>6</v>
      </c>
      <c r="GE59" s="24">
        <v>5</v>
      </c>
      <c r="GF59" s="24">
        <v>4</v>
      </c>
      <c r="GG59" s="24">
        <v>4</v>
      </c>
      <c r="GH59" s="24">
        <v>3</v>
      </c>
      <c r="GI59" s="24">
        <v>3</v>
      </c>
      <c r="GJ59" s="24">
        <v>3</v>
      </c>
      <c r="GK59" s="24">
        <v>2</v>
      </c>
      <c r="GL59" s="24">
        <v>2</v>
      </c>
      <c r="GM59" s="24">
        <v>1</v>
      </c>
      <c r="GN59" s="24">
        <v>1</v>
      </c>
      <c r="GO59" s="24">
        <v>1</v>
      </c>
      <c r="GP59" s="24">
        <v>0</v>
      </c>
      <c r="GQ59" s="24">
        <v>0</v>
      </c>
      <c r="GR59" s="24">
        <v>0</v>
      </c>
      <c r="GS59" s="24">
        <v>0</v>
      </c>
      <c r="GT59" s="24">
        <v>0</v>
      </c>
      <c r="GU59" s="24">
        <v>0</v>
      </c>
      <c r="GV59" s="24">
        <v>0</v>
      </c>
      <c r="GW59" s="24">
        <v>0</v>
      </c>
      <c r="GX59" s="24">
        <v>0</v>
      </c>
      <c r="GY59" s="25">
        <v>0</v>
      </c>
    </row>
    <row r="60" spans="1:207" s="17" customFormat="1" ht="12.75" hidden="1" x14ac:dyDescent="0.2">
      <c r="A60" s="23" t="s">
        <v>211</v>
      </c>
      <c r="B60" s="24">
        <v>2013</v>
      </c>
      <c r="C60" s="24">
        <f>SUM(Tabla1[[#This Row],[Hombres_0]:[Hombres_100 y más]])</f>
        <v>905</v>
      </c>
      <c r="D60" s="24">
        <f>SUM(Tabla1[[#This Row],[Mujeres_0]:[Mujeres_100 y más]])</f>
        <v>945</v>
      </c>
      <c r="E60" s="24">
        <f>Tabla1[[#This Row],[TOTAL HOMBRES]]+Tabla1[[#This Row],[TOTAL MUJERES]]</f>
        <v>1850</v>
      </c>
      <c r="F60" s="24">
        <v>20</v>
      </c>
      <c r="G60" s="24">
        <v>20</v>
      </c>
      <c r="H60" s="24">
        <v>20</v>
      </c>
      <c r="I60" s="24">
        <v>20</v>
      </c>
      <c r="J60" s="24">
        <v>21</v>
      </c>
      <c r="K60" s="24">
        <v>20</v>
      </c>
      <c r="L60" s="24">
        <v>20</v>
      </c>
      <c r="M60" s="24">
        <v>20</v>
      </c>
      <c r="N60" s="24">
        <v>20</v>
      </c>
      <c r="O60" s="24">
        <v>20</v>
      </c>
      <c r="P60" s="24">
        <v>20</v>
      </c>
      <c r="Q60" s="24">
        <v>18</v>
      </c>
      <c r="R60" s="24">
        <v>18</v>
      </c>
      <c r="S60" s="24">
        <v>16</v>
      </c>
      <c r="T60" s="24">
        <v>16</v>
      </c>
      <c r="U60" s="24">
        <v>15</v>
      </c>
      <c r="V60" s="24">
        <v>15</v>
      </c>
      <c r="W60" s="24">
        <v>14</v>
      </c>
      <c r="X60" s="24">
        <v>13</v>
      </c>
      <c r="Y60" s="24">
        <v>13</v>
      </c>
      <c r="Z60" s="24">
        <v>12</v>
      </c>
      <c r="AA60" s="24">
        <v>12</v>
      </c>
      <c r="AB60" s="24">
        <v>11</v>
      </c>
      <c r="AC60" s="24">
        <v>11</v>
      </c>
      <c r="AD60" s="24">
        <v>11</v>
      </c>
      <c r="AE60" s="24">
        <v>11</v>
      </c>
      <c r="AF60" s="24">
        <v>11</v>
      </c>
      <c r="AG60" s="24">
        <v>11</v>
      </c>
      <c r="AH60" s="24">
        <v>11</v>
      </c>
      <c r="AI60" s="24">
        <v>11</v>
      </c>
      <c r="AJ60" s="24">
        <v>11</v>
      </c>
      <c r="AK60" s="24">
        <v>11</v>
      </c>
      <c r="AL60" s="24">
        <v>11</v>
      </c>
      <c r="AM60" s="24">
        <v>11</v>
      </c>
      <c r="AN60" s="24">
        <v>11</v>
      </c>
      <c r="AO60" s="24">
        <v>11</v>
      </c>
      <c r="AP60" s="24">
        <v>11</v>
      </c>
      <c r="AQ60" s="24">
        <v>10</v>
      </c>
      <c r="AR60" s="24">
        <v>10</v>
      </c>
      <c r="AS60" s="24">
        <v>9</v>
      </c>
      <c r="AT60" s="24">
        <v>9</v>
      </c>
      <c r="AU60" s="24">
        <v>9</v>
      </c>
      <c r="AV60" s="24">
        <v>9</v>
      </c>
      <c r="AW60" s="24">
        <v>9</v>
      </c>
      <c r="AX60" s="24">
        <v>9</v>
      </c>
      <c r="AY60" s="24">
        <v>9</v>
      </c>
      <c r="AZ60" s="24">
        <v>9</v>
      </c>
      <c r="BA60" s="24">
        <v>10</v>
      </c>
      <c r="BB60" s="24">
        <v>10</v>
      </c>
      <c r="BC60" s="24">
        <v>10</v>
      </c>
      <c r="BD60" s="24">
        <v>10</v>
      </c>
      <c r="BE60" s="24">
        <v>10</v>
      </c>
      <c r="BF60" s="24">
        <v>10</v>
      </c>
      <c r="BG60" s="24">
        <v>9</v>
      </c>
      <c r="BH60" s="24">
        <v>9</v>
      </c>
      <c r="BI60" s="24">
        <v>9</v>
      </c>
      <c r="BJ60" s="24">
        <v>9</v>
      </c>
      <c r="BK60" s="24">
        <v>8</v>
      </c>
      <c r="BL60" s="24">
        <v>8</v>
      </c>
      <c r="BM60" s="24">
        <v>8</v>
      </c>
      <c r="BN60" s="24">
        <v>8</v>
      </c>
      <c r="BO60" s="24">
        <v>7</v>
      </c>
      <c r="BP60" s="24">
        <v>7</v>
      </c>
      <c r="BQ60" s="24">
        <v>7</v>
      </c>
      <c r="BR60" s="24">
        <v>7</v>
      </c>
      <c r="BS60" s="24">
        <v>7</v>
      </c>
      <c r="BT60" s="24">
        <v>7</v>
      </c>
      <c r="BU60" s="24">
        <v>7</v>
      </c>
      <c r="BV60" s="24">
        <v>7</v>
      </c>
      <c r="BW60" s="24">
        <v>7</v>
      </c>
      <c r="BX60" s="24">
        <v>6</v>
      </c>
      <c r="BY60" s="24">
        <v>6</v>
      </c>
      <c r="BZ60" s="24">
        <v>6</v>
      </c>
      <c r="CA60" s="24">
        <v>6</v>
      </c>
      <c r="CB60" s="24">
        <v>4</v>
      </c>
      <c r="CC60" s="24">
        <v>4</v>
      </c>
      <c r="CD60" s="24">
        <v>4</v>
      </c>
      <c r="CE60" s="24">
        <v>4</v>
      </c>
      <c r="CF60" s="24">
        <v>4</v>
      </c>
      <c r="CG60" s="24">
        <v>4</v>
      </c>
      <c r="CH60" s="24">
        <v>4</v>
      </c>
      <c r="CI60" s="24">
        <v>4</v>
      </c>
      <c r="CJ60" s="24">
        <v>3</v>
      </c>
      <c r="CK60" s="24">
        <v>3</v>
      </c>
      <c r="CL60" s="24">
        <v>3</v>
      </c>
      <c r="CM60" s="24">
        <v>2</v>
      </c>
      <c r="CN60" s="24">
        <v>2</v>
      </c>
      <c r="CO60" s="24">
        <v>2</v>
      </c>
      <c r="CP60" s="24">
        <v>1</v>
      </c>
      <c r="CQ60" s="24">
        <v>1</v>
      </c>
      <c r="CR60" s="24">
        <v>1</v>
      </c>
      <c r="CS60" s="24">
        <v>0</v>
      </c>
      <c r="CT60" s="24">
        <v>0</v>
      </c>
      <c r="CU60" s="24">
        <v>0</v>
      </c>
      <c r="CV60" s="24">
        <v>0</v>
      </c>
      <c r="CW60" s="24">
        <v>0</v>
      </c>
      <c r="CX60" s="24">
        <v>0</v>
      </c>
      <c r="CY60" s="24">
        <v>0</v>
      </c>
      <c r="CZ60" s="24">
        <v>0</v>
      </c>
      <c r="DA60" s="24">
        <v>0</v>
      </c>
      <c r="DB60" s="24">
        <v>0</v>
      </c>
      <c r="DC60" s="24">
        <v>16</v>
      </c>
      <c r="DD60" s="24">
        <v>16</v>
      </c>
      <c r="DE60" s="24">
        <v>18</v>
      </c>
      <c r="DF60" s="24">
        <v>16</v>
      </c>
      <c r="DG60" s="24">
        <v>16</v>
      </c>
      <c r="DH60" s="24">
        <v>16</v>
      </c>
      <c r="DI60" s="24">
        <v>18</v>
      </c>
      <c r="DJ60" s="24">
        <v>18</v>
      </c>
      <c r="DK60" s="24">
        <v>18</v>
      </c>
      <c r="DL60" s="24">
        <v>18</v>
      </c>
      <c r="DM60" s="24">
        <v>18</v>
      </c>
      <c r="DN60" s="24">
        <v>18</v>
      </c>
      <c r="DO60" s="24">
        <v>18</v>
      </c>
      <c r="DP60" s="24">
        <v>18</v>
      </c>
      <c r="DQ60" s="24">
        <v>18</v>
      </c>
      <c r="DR60" s="24">
        <v>16</v>
      </c>
      <c r="DS60" s="24">
        <v>16</v>
      </c>
      <c r="DT60" s="24">
        <v>16</v>
      </c>
      <c r="DU60" s="24">
        <v>15</v>
      </c>
      <c r="DV60" s="24">
        <v>14</v>
      </c>
      <c r="DW60" s="24">
        <v>14</v>
      </c>
      <c r="DX60" s="24">
        <v>13</v>
      </c>
      <c r="DY60" s="24">
        <v>13</v>
      </c>
      <c r="DZ60" s="24">
        <v>12</v>
      </c>
      <c r="EA60" s="24">
        <v>12</v>
      </c>
      <c r="EB60" s="24">
        <v>12</v>
      </c>
      <c r="EC60" s="24">
        <v>12</v>
      </c>
      <c r="ED60" s="24">
        <v>12</v>
      </c>
      <c r="EE60" s="24">
        <v>12</v>
      </c>
      <c r="EF60" s="24">
        <v>12</v>
      </c>
      <c r="EG60" s="24">
        <v>12</v>
      </c>
      <c r="EH60" s="24">
        <v>12</v>
      </c>
      <c r="EI60" s="24">
        <v>12</v>
      </c>
      <c r="EJ60" s="24">
        <v>11</v>
      </c>
      <c r="EK60" s="24">
        <v>11</v>
      </c>
      <c r="EL60" s="24">
        <v>10</v>
      </c>
      <c r="EM60" s="24">
        <v>10</v>
      </c>
      <c r="EN60" s="24">
        <v>9</v>
      </c>
      <c r="EO60" s="24">
        <v>9</v>
      </c>
      <c r="EP60" s="24">
        <v>8</v>
      </c>
      <c r="EQ60" s="24">
        <v>9</v>
      </c>
      <c r="ER60" s="24">
        <v>9</v>
      </c>
      <c r="ES60" s="24">
        <v>9</v>
      </c>
      <c r="ET60" s="24">
        <v>10</v>
      </c>
      <c r="EU60" s="24">
        <v>10</v>
      </c>
      <c r="EV60" s="24">
        <v>10</v>
      </c>
      <c r="EW60" s="24">
        <v>11</v>
      </c>
      <c r="EX60" s="24">
        <v>11</v>
      </c>
      <c r="EY60" s="24">
        <v>12</v>
      </c>
      <c r="EZ60" s="24">
        <v>12</v>
      </c>
      <c r="FA60" s="24">
        <v>12</v>
      </c>
      <c r="FB60" s="24">
        <v>11</v>
      </c>
      <c r="FC60" s="24">
        <v>11</v>
      </c>
      <c r="FD60" s="24">
        <v>11</v>
      </c>
      <c r="FE60" s="24">
        <v>11</v>
      </c>
      <c r="FF60" s="24">
        <v>11</v>
      </c>
      <c r="FG60" s="24">
        <v>10</v>
      </c>
      <c r="FH60" s="24">
        <v>9</v>
      </c>
      <c r="FI60" s="24">
        <v>9</v>
      </c>
      <c r="FJ60" s="24">
        <v>9</v>
      </c>
      <c r="FK60" s="24">
        <v>9</v>
      </c>
      <c r="FL60" s="24">
        <v>9</v>
      </c>
      <c r="FM60" s="24">
        <v>8</v>
      </c>
      <c r="FN60" s="24">
        <v>8</v>
      </c>
      <c r="FO60" s="24">
        <v>8</v>
      </c>
      <c r="FP60" s="24">
        <v>8</v>
      </c>
      <c r="FQ60" s="24">
        <v>8</v>
      </c>
      <c r="FR60" s="24">
        <v>7</v>
      </c>
      <c r="FS60" s="24">
        <v>7</v>
      </c>
      <c r="FT60" s="24">
        <v>7</v>
      </c>
      <c r="FU60" s="24">
        <v>6</v>
      </c>
      <c r="FV60" s="24">
        <v>6</v>
      </c>
      <c r="FW60" s="24">
        <v>6</v>
      </c>
      <c r="FX60" s="24">
        <v>6</v>
      </c>
      <c r="FY60" s="24">
        <v>6</v>
      </c>
      <c r="FZ60" s="24">
        <v>6</v>
      </c>
      <c r="GA60" s="24">
        <v>6</v>
      </c>
      <c r="GB60" s="24">
        <v>6</v>
      </c>
      <c r="GC60" s="24">
        <v>6</v>
      </c>
      <c r="GD60" s="24">
        <v>6</v>
      </c>
      <c r="GE60" s="24">
        <v>5</v>
      </c>
      <c r="GF60" s="24">
        <v>4</v>
      </c>
      <c r="GG60" s="24">
        <v>4</v>
      </c>
      <c r="GH60" s="24">
        <v>4</v>
      </c>
      <c r="GI60" s="24">
        <v>3</v>
      </c>
      <c r="GJ60" s="24">
        <v>3</v>
      </c>
      <c r="GK60" s="24">
        <v>3</v>
      </c>
      <c r="GL60" s="24">
        <v>2</v>
      </c>
      <c r="GM60" s="24">
        <v>2</v>
      </c>
      <c r="GN60" s="24">
        <v>1</v>
      </c>
      <c r="GO60" s="24">
        <v>1</v>
      </c>
      <c r="GP60" s="24">
        <v>1</v>
      </c>
      <c r="GQ60" s="24">
        <v>1</v>
      </c>
      <c r="GR60" s="24">
        <v>0</v>
      </c>
      <c r="GS60" s="24">
        <v>0</v>
      </c>
      <c r="GT60" s="24">
        <v>0</v>
      </c>
      <c r="GU60" s="24">
        <v>0</v>
      </c>
      <c r="GV60" s="24">
        <v>0</v>
      </c>
      <c r="GW60" s="24">
        <v>0</v>
      </c>
      <c r="GX60" s="24">
        <v>0</v>
      </c>
      <c r="GY60" s="25">
        <v>0</v>
      </c>
    </row>
    <row r="61" spans="1:207" s="17" customFormat="1" ht="12.75" hidden="1" x14ac:dyDescent="0.2">
      <c r="A61" s="23" t="s">
        <v>211</v>
      </c>
      <c r="B61" s="24">
        <v>2014</v>
      </c>
      <c r="C61" s="24">
        <f>SUM(Tabla1[[#This Row],[Hombres_0]:[Hombres_100 y más]])</f>
        <v>892</v>
      </c>
      <c r="D61" s="24">
        <f>SUM(Tabla1[[#This Row],[Mujeres_0]:[Mujeres_100 y más]])</f>
        <v>938</v>
      </c>
      <c r="E61" s="24">
        <f>Tabla1[[#This Row],[TOTAL HOMBRES]]+Tabla1[[#This Row],[TOTAL MUJERES]]</f>
        <v>1830</v>
      </c>
      <c r="F61" s="24">
        <v>19</v>
      </c>
      <c r="G61" s="24">
        <v>19</v>
      </c>
      <c r="H61" s="24">
        <v>19</v>
      </c>
      <c r="I61" s="24">
        <v>19</v>
      </c>
      <c r="J61" s="24">
        <v>19</v>
      </c>
      <c r="K61" s="24">
        <v>19</v>
      </c>
      <c r="L61" s="24">
        <v>19</v>
      </c>
      <c r="M61" s="24">
        <v>19</v>
      </c>
      <c r="N61" s="24">
        <v>19</v>
      </c>
      <c r="O61" s="24">
        <v>19</v>
      </c>
      <c r="P61" s="24">
        <v>17</v>
      </c>
      <c r="Q61" s="24">
        <v>17</v>
      </c>
      <c r="R61" s="24">
        <v>16</v>
      </c>
      <c r="S61" s="24">
        <v>16</v>
      </c>
      <c r="T61" s="24">
        <v>15</v>
      </c>
      <c r="U61" s="24">
        <v>15</v>
      </c>
      <c r="V61" s="24">
        <v>14</v>
      </c>
      <c r="W61" s="24">
        <v>14</v>
      </c>
      <c r="X61" s="24">
        <v>13</v>
      </c>
      <c r="Y61" s="24">
        <v>13</v>
      </c>
      <c r="Z61" s="24">
        <v>12</v>
      </c>
      <c r="AA61" s="24">
        <v>12</v>
      </c>
      <c r="AB61" s="24">
        <v>11</v>
      </c>
      <c r="AC61" s="24">
        <v>11</v>
      </c>
      <c r="AD61" s="24">
        <v>11</v>
      </c>
      <c r="AE61" s="24">
        <v>11</v>
      </c>
      <c r="AF61" s="24">
        <v>10</v>
      </c>
      <c r="AG61" s="24">
        <v>11</v>
      </c>
      <c r="AH61" s="24">
        <v>11</v>
      </c>
      <c r="AI61" s="24">
        <v>11</v>
      </c>
      <c r="AJ61" s="24">
        <v>11</v>
      </c>
      <c r="AK61" s="24">
        <v>11</v>
      </c>
      <c r="AL61" s="24">
        <v>11</v>
      </c>
      <c r="AM61" s="24">
        <v>11</v>
      </c>
      <c r="AN61" s="24">
        <v>11</v>
      </c>
      <c r="AO61" s="24">
        <v>11</v>
      </c>
      <c r="AP61" s="24">
        <v>10</v>
      </c>
      <c r="AQ61" s="24">
        <v>10</v>
      </c>
      <c r="AR61" s="24">
        <v>10</v>
      </c>
      <c r="AS61" s="24">
        <v>9</v>
      </c>
      <c r="AT61" s="24">
        <v>9</v>
      </c>
      <c r="AU61" s="24">
        <v>9</v>
      </c>
      <c r="AV61" s="24">
        <v>9</v>
      </c>
      <c r="AW61" s="24">
        <v>9</v>
      </c>
      <c r="AX61" s="24">
        <v>9</v>
      </c>
      <c r="AY61" s="24">
        <v>9</v>
      </c>
      <c r="AZ61" s="24">
        <v>9</v>
      </c>
      <c r="BA61" s="24">
        <v>10</v>
      </c>
      <c r="BB61" s="24">
        <v>10</v>
      </c>
      <c r="BC61" s="24">
        <v>10</v>
      </c>
      <c r="BD61" s="24">
        <v>10</v>
      </c>
      <c r="BE61" s="24">
        <v>10</v>
      </c>
      <c r="BF61" s="24">
        <v>10</v>
      </c>
      <c r="BG61" s="24">
        <v>10</v>
      </c>
      <c r="BH61" s="24">
        <v>9</v>
      </c>
      <c r="BI61" s="24">
        <v>9</v>
      </c>
      <c r="BJ61" s="24">
        <v>9</v>
      </c>
      <c r="BK61" s="24">
        <v>8</v>
      </c>
      <c r="BL61" s="24">
        <v>8</v>
      </c>
      <c r="BM61" s="24">
        <v>8</v>
      </c>
      <c r="BN61" s="24">
        <v>8</v>
      </c>
      <c r="BO61" s="24">
        <v>8</v>
      </c>
      <c r="BP61" s="24">
        <v>8</v>
      </c>
      <c r="BQ61" s="24">
        <v>8</v>
      </c>
      <c r="BR61" s="24">
        <v>8</v>
      </c>
      <c r="BS61" s="24">
        <v>8</v>
      </c>
      <c r="BT61" s="24">
        <v>7</v>
      </c>
      <c r="BU61" s="24">
        <v>7</v>
      </c>
      <c r="BV61" s="24">
        <v>7</v>
      </c>
      <c r="BW61" s="24">
        <v>7</v>
      </c>
      <c r="BX61" s="24">
        <v>6</v>
      </c>
      <c r="BY61" s="24">
        <v>6</v>
      </c>
      <c r="BZ61" s="24">
        <v>6</v>
      </c>
      <c r="CA61" s="24">
        <v>5</v>
      </c>
      <c r="CB61" s="24">
        <v>5</v>
      </c>
      <c r="CC61" s="24">
        <v>4</v>
      </c>
      <c r="CD61" s="24">
        <v>4</v>
      </c>
      <c r="CE61" s="24">
        <v>4</v>
      </c>
      <c r="CF61" s="24">
        <v>4</v>
      </c>
      <c r="CG61" s="24">
        <v>4</v>
      </c>
      <c r="CH61" s="24">
        <v>4</v>
      </c>
      <c r="CI61" s="24">
        <v>3</v>
      </c>
      <c r="CJ61" s="24">
        <v>3</v>
      </c>
      <c r="CK61" s="24">
        <v>3</v>
      </c>
      <c r="CL61" s="24">
        <v>3</v>
      </c>
      <c r="CM61" s="24">
        <v>3</v>
      </c>
      <c r="CN61" s="24">
        <v>2</v>
      </c>
      <c r="CO61" s="24">
        <v>2</v>
      </c>
      <c r="CP61" s="24">
        <v>2</v>
      </c>
      <c r="CQ61" s="24">
        <v>1</v>
      </c>
      <c r="CR61" s="24">
        <v>1</v>
      </c>
      <c r="CS61" s="24">
        <v>1</v>
      </c>
      <c r="CT61" s="24">
        <v>0</v>
      </c>
      <c r="CU61" s="24">
        <v>0</v>
      </c>
      <c r="CV61" s="24">
        <v>0</v>
      </c>
      <c r="CW61" s="24">
        <v>0</v>
      </c>
      <c r="CX61" s="24">
        <v>0</v>
      </c>
      <c r="CY61" s="24">
        <v>0</v>
      </c>
      <c r="CZ61" s="24">
        <v>0</v>
      </c>
      <c r="DA61" s="24">
        <v>0</v>
      </c>
      <c r="DB61" s="24">
        <v>0</v>
      </c>
      <c r="DC61" s="24">
        <v>16</v>
      </c>
      <c r="DD61" s="24">
        <v>16</v>
      </c>
      <c r="DE61" s="24">
        <v>17</v>
      </c>
      <c r="DF61" s="24">
        <v>16</v>
      </c>
      <c r="DG61" s="24">
        <v>16</v>
      </c>
      <c r="DH61" s="24">
        <v>16</v>
      </c>
      <c r="DI61" s="24">
        <v>16</v>
      </c>
      <c r="DJ61" s="24">
        <v>17</v>
      </c>
      <c r="DK61" s="24">
        <v>17</v>
      </c>
      <c r="DL61" s="24">
        <v>17</v>
      </c>
      <c r="DM61" s="24">
        <v>17</v>
      </c>
      <c r="DN61" s="24">
        <v>17</v>
      </c>
      <c r="DO61" s="24">
        <v>17</v>
      </c>
      <c r="DP61" s="24">
        <v>16</v>
      </c>
      <c r="DQ61" s="24">
        <v>16</v>
      </c>
      <c r="DR61" s="24">
        <v>16</v>
      </c>
      <c r="DS61" s="24">
        <v>16</v>
      </c>
      <c r="DT61" s="24">
        <v>15</v>
      </c>
      <c r="DU61" s="24">
        <v>15</v>
      </c>
      <c r="DV61" s="24">
        <v>14</v>
      </c>
      <c r="DW61" s="24">
        <v>14</v>
      </c>
      <c r="DX61" s="24">
        <v>13</v>
      </c>
      <c r="DY61" s="24">
        <v>13</v>
      </c>
      <c r="DZ61" s="24">
        <v>12</v>
      </c>
      <c r="EA61" s="24">
        <v>12</v>
      </c>
      <c r="EB61" s="24">
        <v>12</v>
      </c>
      <c r="EC61" s="24">
        <v>12</v>
      </c>
      <c r="ED61" s="24">
        <v>12</v>
      </c>
      <c r="EE61" s="24">
        <v>12</v>
      </c>
      <c r="EF61" s="24">
        <v>12</v>
      </c>
      <c r="EG61" s="24">
        <v>12</v>
      </c>
      <c r="EH61" s="24">
        <v>12</v>
      </c>
      <c r="EI61" s="24">
        <v>12</v>
      </c>
      <c r="EJ61" s="24">
        <v>11</v>
      </c>
      <c r="EK61" s="24">
        <v>11</v>
      </c>
      <c r="EL61" s="24">
        <v>10</v>
      </c>
      <c r="EM61" s="24">
        <v>10</v>
      </c>
      <c r="EN61" s="24">
        <v>9</v>
      </c>
      <c r="EO61" s="24">
        <v>9</v>
      </c>
      <c r="EP61" s="24">
        <v>8</v>
      </c>
      <c r="EQ61" s="24">
        <v>8</v>
      </c>
      <c r="ER61" s="24">
        <v>9</v>
      </c>
      <c r="ES61" s="24">
        <v>9</v>
      </c>
      <c r="ET61" s="24">
        <v>9</v>
      </c>
      <c r="EU61" s="24">
        <v>10</v>
      </c>
      <c r="EV61" s="24">
        <v>10</v>
      </c>
      <c r="EW61" s="24">
        <v>11</v>
      </c>
      <c r="EX61" s="24">
        <v>12</v>
      </c>
      <c r="EY61" s="24">
        <v>12</v>
      </c>
      <c r="EZ61" s="24">
        <v>12</v>
      </c>
      <c r="FA61" s="24">
        <v>12</v>
      </c>
      <c r="FB61" s="24">
        <v>12</v>
      </c>
      <c r="FC61" s="24">
        <v>11</v>
      </c>
      <c r="FD61" s="24">
        <v>11</v>
      </c>
      <c r="FE61" s="24">
        <v>11</v>
      </c>
      <c r="FF61" s="24">
        <v>11</v>
      </c>
      <c r="FG61" s="24">
        <v>11</v>
      </c>
      <c r="FH61" s="24">
        <v>10</v>
      </c>
      <c r="FI61" s="24">
        <v>9</v>
      </c>
      <c r="FJ61" s="24">
        <v>9</v>
      </c>
      <c r="FK61" s="24">
        <v>9</v>
      </c>
      <c r="FL61" s="24">
        <v>9</v>
      </c>
      <c r="FM61" s="24">
        <v>9</v>
      </c>
      <c r="FN61" s="24">
        <v>8</v>
      </c>
      <c r="FO61" s="24">
        <v>8</v>
      </c>
      <c r="FP61" s="24">
        <v>8</v>
      </c>
      <c r="FQ61" s="24">
        <v>8</v>
      </c>
      <c r="FR61" s="24">
        <v>7</v>
      </c>
      <c r="FS61" s="24">
        <v>7</v>
      </c>
      <c r="FT61" s="24">
        <v>7</v>
      </c>
      <c r="FU61" s="24">
        <v>6</v>
      </c>
      <c r="FV61" s="24">
        <v>6</v>
      </c>
      <c r="FW61" s="24">
        <v>6</v>
      </c>
      <c r="FX61" s="24">
        <v>6</v>
      </c>
      <c r="FY61" s="24">
        <v>6</v>
      </c>
      <c r="FZ61" s="24">
        <v>6</v>
      </c>
      <c r="GA61" s="24">
        <v>6</v>
      </c>
      <c r="GB61" s="24">
        <v>6</v>
      </c>
      <c r="GC61" s="24">
        <v>6</v>
      </c>
      <c r="GD61" s="24">
        <v>5</v>
      </c>
      <c r="GE61" s="24">
        <v>5</v>
      </c>
      <c r="GF61" s="24">
        <v>5</v>
      </c>
      <c r="GG61" s="24">
        <v>4</v>
      </c>
      <c r="GH61" s="24">
        <v>4</v>
      </c>
      <c r="GI61" s="24">
        <v>4</v>
      </c>
      <c r="GJ61" s="24">
        <v>3</v>
      </c>
      <c r="GK61" s="24">
        <v>3</v>
      </c>
      <c r="GL61" s="24">
        <v>3</v>
      </c>
      <c r="GM61" s="24">
        <v>2</v>
      </c>
      <c r="GN61" s="24">
        <v>2</v>
      </c>
      <c r="GO61" s="24">
        <v>1</v>
      </c>
      <c r="GP61" s="24">
        <v>1</v>
      </c>
      <c r="GQ61" s="24">
        <v>1</v>
      </c>
      <c r="GR61" s="24">
        <v>1</v>
      </c>
      <c r="GS61" s="24">
        <v>0</v>
      </c>
      <c r="GT61" s="24">
        <v>0</v>
      </c>
      <c r="GU61" s="24">
        <v>0</v>
      </c>
      <c r="GV61" s="24">
        <v>0</v>
      </c>
      <c r="GW61" s="24">
        <v>0</v>
      </c>
      <c r="GX61" s="24">
        <v>0</v>
      </c>
      <c r="GY61" s="25">
        <v>0</v>
      </c>
    </row>
    <row r="62" spans="1:207" s="17" customFormat="1" ht="12.75" hidden="1" x14ac:dyDescent="0.2">
      <c r="A62" s="23" t="s">
        <v>211</v>
      </c>
      <c r="B62" s="24">
        <v>2015</v>
      </c>
      <c r="C62" s="24">
        <f>SUM(Tabla1[[#This Row],[Hombres_0]:[Hombres_100 y más]])</f>
        <v>884</v>
      </c>
      <c r="D62" s="24">
        <f>SUM(Tabla1[[#This Row],[Mujeres_0]:[Mujeres_100 y más]])</f>
        <v>929</v>
      </c>
      <c r="E62" s="24">
        <f>Tabla1[[#This Row],[TOTAL HOMBRES]]+Tabla1[[#This Row],[TOTAL MUJERES]]</f>
        <v>1813</v>
      </c>
      <c r="F62" s="24">
        <v>19</v>
      </c>
      <c r="G62" s="24">
        <v>19</v>
      </c>
      <c r="H62" s="24">
        <v>19</v>
      </c>
      <c r="I62" s="24">
        <v>19</v>
      </c>
      <c r="J62" s="24">
        <v>19</v>
      </c>
      <c r="K62" s="24">
        <v>19</v>
      </c>
      <c r="L62" s="24">
        <v>19</v>
      </c>
      <c r="M62" s="24">
        <v>19</v>
      </c>
      <c r="N62" s="24">
        <v>18</v>
      </c>
      <c r="O62" s="24">
        <v>17</v>
      </c>
      <c r="P62" s="24">
        <v>17</v>
      </c>
      <c r="Q62" s="24">
        <v>17</v>
      </c>
      <c r="R62" s="24">
        <v>16</v>
      </c>
      <c r="S62" s="24">
        <v>16</v>
      </c>
      <c r="T62" s="24">
        <v>15</v>
      </c>
      <c r="U62" s="24">
        <v>14</v>
      </c>
      <c r="V62" s="24">
        <v>14</v>
      </c>
      <c r="W62" s="24">
        <v>13</v>
      </c>
      <c r="X62" s="24">
        <v>13</v>
      </c>
      <c r="Y62" s="24">
        <v>12</v>
      </c>
      <c r="Z62" s="24">
        <v>12</v>
      </c>
      <c r="AA62" s="24">
        <v>12</v>
      </c>
      <c r="AB62" s="24">
        <v>11</v>
      </c>
      <c r="AC62" s="24">
        <v>11</v>
      </c>
      <c r="AD62" s="24">
        <v>11</v>
      </c>
      <c r="AE62" s="24">
        <v>10</v>
      </c>
      <c r="AF62" s="24">
        <v>10</v>
      </c>
      <c r="AG62" s="24">
        <v>10</v>
      </c>
      <c r="AH62" s="24">
        <v>11</v>
      </c>
      <c r="AI62" s="24">
        <v>11</v>
      </c>
      <c r="AJ62" s="24">
        <v>11</v>
      </c>
      <c r="AK62" s="24">
        <v>11</v>
      </c>
      <c r="AL62" s="24">
        <v>11</v>
      </c>
      <c r="AM62" s="24">
        <v>11</v>
      </c>
      <c r="AN62" s="24">
        <v>11</v>
      </c>
      <c r="AO62" s="24">
        <v>11</v>
      </c>
      <c r="AP62" s="24">
        <v>10</v>
      </c>
      <c r="AQ62" s="24">
        <v>10</v>
      </c>
      <c r="AR62" s="24">
        <v>10</v>
      </c>
      <c r="AS62" s="24">
        <v>10</v>
      </c>
      <c r="AT62" s="24">
        <v>9</v>
      </c>
      <c r="AU62" s="24">
        <v>9</v>
      </c>
      <c r="AV62" s="24">
        <v>9</v>
      </c>
      <c r="AW62" s="24">
        <v>9</v>
      </c>
      <c r="AX62" s="24">
        <v>9</v>
      </c>
      <c r="AY62" s="24">
        <v>9</v>
      </c>
      <c r="AZ62" s="24">
        <v>9</v>
      </c>
      <c r="BA62" s="24">
        <v>10</v>
      </c>
      <c r="BB62" s="24">
        <v>10</v>
      </c>
      <c r="BC62" s="24">
        <v>10</v>
      </c>
      <c r="BD62" s="24">
        <v>10</v>
      </c>
      <c r="BE62" s="24">
        <v>10</v>
      </c>
      <c r="BF62" s="24">
        <v>10</v>
      </c>
      <c r="BG62" s="24">
        <v>10</v>
      </c>
      <c r="BH62" s="24">
        <v>9</v>
      </c>
      <c r="BI62" s="24">
        <v>9</v>
      </c>
      <c r="BJ62" s="24">
        <v>9</v>
      </c>
      <c r="BK62" s="24">
        <v>8</v>
      </c>
      <c r="BL62" s="24">
        <v>8</v>
      </c>
      <c r="BM62" s="24">
        <v>8</v>
      </c>
      <c r="BN62" s="24">
        <v>8</v>
      </c>
      <c r="BO62" s="24">
        <v>8</v>
      </c>
      <c r="BP62" s="24">
        <v>8</v>
      </c>
      <c r="BQ62" s="24">
        <v>8</v>
      </c>
      <c r="BR62" s="24">
        <v>8</v>
      </c>
      <c r="BS62" s="24">
        <v>8</v>
      </c>
      <c r="BT62" s="24">
        <v>8</v>
      </c>
      <c r="BU62" s="24">
        <v>7</v>
      </c>
      <c r="BV62" s="24">
        <v>7</v>
      </c>
      <c r="BW62" s="24">
        <v>7</v>
      </c>
      <c r="BX62" s="24">
        <v>6</v>
      </c>
      <c r="BY62" s="24">
        <v>6</v>
      </c>
      <c r="BZ62" s="24">
        <v>6</v>
      </c>
      <c r="CA62" s="24">
        <v>5</v>
      </c>
      <c r="CB62" s="24">
        <v>5</v>
      </c>
      <c r="CC62" s="24">
        <v>4</v>
      </c>
      <c r="CD62" s="24">
        <v>4</v>
      </c>
      <c r="CE62" s="24">
        <v>4</v>
      </c>
      <c r="CF62" s="24">
        <v>4</v>
      </c>
      <c r="CG62" s="24">
        <v>3</v>
      </c>
      <c r="CH62" s="24">
        <v>3</v>
      </c>
      <c r="CI62" s="24">
        <v>3</v>
      </c>
      <c r="CJ62" s="24">
        <v>3</v>
      </c>
      <c r="CK62" s="24">
        <v>3</v>
      </c>
      <c r="CL62" s="24">
        <v>3</v>
      </c>
      <c r="CM62" s="24">
        <v>3</v>
      </c>
      <c r="CN62" s="24">
        <v>2</v>
      </c>
      <c r="CO62" s="24">
        <v>2</v>
      </c>
      <c r="CP62" s="24">
        <v>2</v>
      </c>
      <c r="CQ62" s="24">
        <v>1</v>
      </c>
      <c r="CR62" s="24">
        <v>1</v>
      </c>
      <c r="CS62" s="24">
        <v>1</v>
      </c>
      <c r="CT62" s="24">
        <v>0</v>
      </c>
      <c r="CU62" s="24">
        <v>0</v>
      </c>
      <c r="CV62" s="24">
        <v>0</v>
      </c>
      <c r="CW62" s="24">
        <v>0</v>
      </c>
      <c r="CX62" s="24">
        <v>0</v>
      </c>
      <c r="CY62" s="24">
        <v>0</v>
      </c>
      <c r="CZ62" s="24">
        <v>0</v>
      </c>
      <c r="DA62" s="24">
        <v>0</v>
      </c>
      <c r="DB62" s="24">
        <v>0</v>
      </c>
      <c r="DC62" s="24">
        <v>16</v>
      </c>
      <c r="DD62" s="24">
        <v>15</v>
      </c>
      <c r="DE62" s="24">
        <v>16</v>
      </c>
      <c r="DF62" s="24">
        <v>16</v>
      </c>
      <c r="DG62" s="24">
        <v>16</v>
      </c>
      <c r="DH62" s="24">
        <v>16</v>
      </c>
      <c r="DI62" s="24">
        <v>16</v>
      </c>
      <c r="DJ62" s="24">
        <v>16</v>
      </c>
      <c r="DK62" s="24">
        <v>17</v>
      </c>
      <c r="DL62" s="24">
        <v>17</v>
      </c>
      <c r="DM62" s="24">
        <v>17</v>
      </c>
      <c r="DN62" s="24">
        <v>17</v>
      </c>
      <c r="DO62" s="24">
        <v>16</v>
      </c>
      <c r="DP62" s="24">
        <v>16</v>
      </c>
      <c r="DQ62" s="24">
        <v>16</v>
      </c>
      <c r="DR62" s="24">
        <v>15</v>
      </c>
      <c r="DS62" s="24">
        <v>15</v>
      </c>
      <c r="DT62" s="24">
        <v>15</v>
      </c>
      <c r="DU62" s="24">
        <v>14</v>
      </c>
      <c r="DV62" s="24">
        <v>14</v>
      </c>
      <c r="DW62" s="24">
        <v>13</v>
      </c>
      <c r="DX62" s="24">
        <v>13</v>
      </c>
      <c r="DY62" s="24">
        <v>13</v>
      </c>
      <c r="DZ62" s="24">
        <v>12</v>
      </c>
      <c r="EA62" s="24">
        <v>12</v>
      </c>
      <c r="EB62" s="24">
        <v>12</v>
      </c>
      <c r="EC62" s="24">
        <v>12</v>
      </c>
      <c r="ED62" s="24">
        <v>12</v>
      </c>
      <c r="EE62" s="24">
        <v>12</v>
      </c>
      <c r="EF62" s="24">
        <v>12</v>
      </c>
      <c r="EG62" s="24">
        <v>12</v>
      </c>
      <c r="EH62" s="24">
        <v>12</v>
      </c>
      <c r="EI62" s="24">
        <v>11</v>
      </c>
      <c r="EJ62" s="24">
        <v>11</v>
      </c>
      <c r="EK62" s="24">
        <v>11</v>
      </c>
      <c r="EL62" s="24">
        <v>10</v>
      </c>
      <c r="EM62" s="24">
        <v>10</v>
      </c>
      <c r="EN62" s="24">
        <v>9</v>
      </c>
      <c r="EO62" s="24">
        <v>9</v>
      </c>
      <c r="EP62" s="24">
        <v>8</v>
      </c>
      <c r="EQ62" s="24">
        <v>8</v>
      </c>
      <c r="ER62" s="24">
        <v>8</v>
      </c>
      <c r="ES62" s="24">
        <v>9</v>
      </c>
      <c r="ET62" s="24">
        <v>9</v>
      </c>
      <c r="EU62" s="24">
        <v>10</v>
      </c>
      <c r="EV62" s="24">
        <v>10</v>
      </c>
      <c r="EW62" s="24">
        <v>11</v>
      </c>
      <c r="EX62" s="24">
        <v>11</v>
      </c>
      <c r="EY62" s="24">
        <v>12</v>
      </c>
      <c r="EZ62" s="24">
        <v>12</v>
      </c>
      <c r="FA62" s="24">
        <v>12</v>
      </c>
      <c r="FB62" s="24">
        <v>12</v>
      </c>
      <c r="FC62" s="24">
        <v>12</v>
      </c>
      <c r="FD62" s="24">
        <v>11</v>
      </c>
      <c r="FE62" s="24">
        <v>11</v>
      </c>
      <c r="FF62" s="24">
        <v>11</v>
      </c>
      <c r="FG62" s="24">
        <v>11</v>
      </c>
      <c r="FH62" s="24">
        <v>10</v>
      </c>
      <c r="FI62" s="24">
        <v>10</v>
      </c>
      <c r="FJ62" s="24">
        <v>9</v>
      </c>
      <c r="FK62" s="24">
        <v>9</v>
      </c>
      <c r="FL62" s="24">
        <v>9</v>
      </c>
      <c r="FM62" s="24">
        <v>9</v>
      </c>
      <c r="FN62" s="24">
        <v>8</v>
      </c>
      <c r="FO62" s="24">
        <v>8</v>
      </c>
      <c r="FP62" s="24">
        <v>8</v>
      </c>
      <c r="FQ62" s="24">
        <v>8</v>
      </c>
      <c r="FR62" s="24">
        <v>7</v>
      </c>
      <c r="FS62" s="24">
        <v>7</v>
      </c>
      <c r="FT62" s="24">
        <v>7</v>
      </c>
      <c r="FU62" s="24">
        <v>6</v>
      </c>
      <c r="FV62" s="24">
        <v>6</v>
      </c>
      <c r="FW62" s="24">
        <v>6</v>
      </c>
      <c r="FX62" s="24">
        <v>6</v>
      </c>
      <c r="FY62" s="24">
        <v>6</v>
      </c>
      <c r="FZ62" s="24">
        <v>6</v>
      </c>
      <c r="GA62" s="24">
        <v>6</v>
      </c>
      <c r="GB62" s="24">
        <v>6</v>
      </c>
      <c r="GC62" s="24">
        <v>6</v>
      </c>
      <c r="GD62" s="24">
        <v>5</v>
      </c>
      <c r="GE62" s="24">
        <v>5</v>
      </c>
      <c r="GF62" s="24">
        <v>5</v>
      </c>
      <c r="GG62" s="24">
        <v>4</v>
      </c>
      <c r="GH62" s="24">
        <v>4</v>
      </c>
      <c r="GI62" s="24">
        <v>4</v>
      </c>
      <c r="GJ62" s="24">
        <v>3</v>
      </c>
      <c r="GK62" s="24">
        <v>3</v>
      </c>
      <c r="GL62" s="24">
        <v>3</v>
      </c>
      <c r="GM62" s="24">
        <v>2</v>
      </c>
      <c r="GN62" s="24">
        <v>2</v>
      </c>
      <c r="GO62" s="24">
        <v>1</v>
      </c>
      <c r="GP62" s="24">
        <v>1</v>
      </c>
      <c r="GQ62" s="24">
        <v>1</v>
      </c>
      <c r="GR62" s="24">
        <v>1</v>
      </c>
      <c r="GS62" s="24">
        <v>0</v>
      </c>
      <c r="GT62" s="24">
        <v>0</v>
      </c>
      <c r="GU62" s="24">
        <v>0</v>
      </c>
      <c r="GV62" s="24">
        <v>0</v>
      </c>
      <c r="GW62" s="24">
        <v>0</v>
      </c>
      <c r="GX62" s="24">
        <v>0</v>
      </c>
      <c r="GY62" s="25">
        <v>0</v>
      </c>
    </row>
    <row r="63" spans="1:207" s="17" customFormat="1" ht="12.75" hidden="1" x14ac:dyDescent="0.2">
      <c r="A63" s="23" t="s">
        <v>211</v>
      </c>
      <c r="B63" s="24">
        <v>2016</v>
      </c>
      <c r="C63" s="24">
        <f>SUM(Tabla1[[#This Row],[Hombres_0]:[Hombres_100 y más]])</f>
        <v>881</v>
      </c>
      <c r="D63" s="24">
        <f>SUM(Tabla1[[#This Row],[Mujeres_0]:[Mujeres_100 y más]])</f>
        <v>922</v>
      </c>
      <c r="E63" s="24">
        <f>Tabla1[[#This Row],[TOTAL HOMBRES]]+Tabla1[[#This Row],[TOTAL MUJERES]]</f>
        <v>1803</v>
      </c>
      <c r="F63" s="24">
        <v>19</v>
      </c>
      <c r="G63" s="24">
        <v>19</v>
      </c>
      <c r="H63" s="24">
        <v>18</v>
      </c>
      <c r="I63" s="24">
        <v>19</v>
      </c>
      <c r="J63" s="24">
        <v>19</v>
      </c>
      <c r="K63" s="24">
        <v>19</v>
      </c>
      <c r="L63" s="24">
        <v>19</v>
      </c>
      <c r="M63" s="24">
        <v>18</v>
      </c>
      <c r="N63" s="24">
        <v>18</v>
      </c>
      <c r="O63" s="24">
        <v>17</v>
      </c>
      <c r="P63" s="24">
        <v>17</v>
      </c>
      <c r="Q63" s="24">
        <v>17</v>
      </c>
      <c r="R63" s="24">
        <v>16</v>
      </c>
      <c r="S63" s="24">
        <v>15</v>
      </c>
      <c r="T63" s="24">
        <v>15</v>
      </c>
      <c r="U63" s="24">
        <v>14</v>
      </c>
      <c r="V63" s="24">
        <v>14</v>
      </c>
      <c r="W63" s="24">
        <v>13</v>
      </c>
      <c r="X63" s="24">
        <v>13</v>
      </c>
      <c r="Y63" s="24">
        <v>12</v>
      </c>
      <c r="Z63" s="24">
        <v>12</v>
      </c>
      <c r="AA63" s="24">
        <v>11</v>
      </c>
      <c r="AB63" s="24">
        <v>11</v>
      </c>
      <c r="AC63" s="24">
        <v>11</v>
      </c>
      <c r="AD63" s="24">
        <v>11</v>
      </c>
      <c r="AE63" s="24">
        <v>10</v>
      </c>
      <c r="AF63" s="24">
        <v>10</v>
      </c>
      <c r="AG63" s="24">
        <v>10</v>
      </c>
      <c r="AH63" s="24">
        <v>10</v>
      </c>
      <c r="AI63" s="24">
        <v>11</v>
      </c>
      <c r="AJ63" s="24">
        <v>11</v>
      </c>
      <c r="AK63" s="24">
        <v>11</v>
      </c>
      <c r="AL63" s="24">
        <v>11</v>
      </c>
      <c r="AM63" s="24">
        <v>11</v>
      </c>
      <c r="AN63" s="24">
        <v>11</v>
      </c>
      <c r="AO63" s="24">
        <v>11</v>
      </c>
      <c r="AP63" s="24">
        <v>10</v>
      </c>
      <c r="AQ63" s="24">
        <v>10</v>
      </c>
      <c r="AR63" s="24">
        <v>10</v>
      </c>
      <c r="AS63" s="24">
        <v>10</v>
      </c>
      <c r="AT63" s="24">
        <v>9</v>
      </c>
      <c r="AU63" s="24">
        <v>9</v>
      </c>
      <c r="AV63" s="24">
        <v>9</v>
      </c>
      <c r="AW63" s="24">
        <v>9</v>
      </c>
      <c r="AX63" s="24">
        <v>9</v>
      </c>
      <c r="AY63" s="24">
        <v>9</v>
      </c>
      <c r="AZ63" s="24">
        <v>9</v>
      </c>
      <c r="BA63" s="24">
        <v>10</v>
      </c>
      <c r="BB63" s="24">
        <v>10</v>
      </c>
      <c r="BC63" s="24">
        <v>10</v>
      </c>
      <c r="BD63" s="24">
        <v>10</v>
      </c>
      <c r="BE63" s="24">
        <v>10</v>
      </c>
      <c r="BF63" s="24">
        <v>10</v>
      </c>
      <c r="BG63" s="24">
        <v>10</v>
      </c>
      <c r="BH63" s="24">
        <v>9</v>
      </c>
      <c r="BI63" s="24">
        <v>9</v>
      </c>
      <c r="BJ63" s="24">
        <v>9</v>
      </c>
      <c r="BK63" s="24">
        <v>9</v>
      </c>
      <c r="BL63" s="24">
        <v>8</v>
      </c>
      <c r="BM63" s="24">
        <v>8</v>
      </c>
      <c r="BN63" s="24">
        <v>8</v>
      </c>
      <c r="BO63" s="24">
        <v>8</v>
      </c>
      <c r="BP63" s="24">
        <v>8</v>
      </c>
      <c r="BQ63" s="24">
        <v>8</v>
      </c>
      <c r="BR63" s="24">
        <v>8</v>
      </c>
      <c r="BS63" s="24">
        <v>8</v>
      </c>
      <c r="BT63" s="24">
        <v>8</v>
      </c>
      <c r="BU63" s="24">
        <v>8</v>
      </c>
      <c r="BV63" s="24">
        <v>7</v>
      </c>
      <c r="BW63" s="24">
        <v>7</v>
      </c>
      <c r="BX63" s="24">
        <v>6</v>
      </c>
      <c r="BY63" s="24">
        <v>6</v>
      </c>
      <c r="BZ63" s="24">
        <v>6</v>
      </c>
      <c r="CA63" s="24">
        <v>5</v>
      </c>
      <c r="CB63" s="24">
        <v>5</v>
      </c>
      <c r="CC63" s="24">
        <v>4</v>
      </c>
      <c r="CD63" s="24">
        <v>4</v>
      </c>
      <c r="CE63" s="24">
        <v>4</v>
      </c>
      <c r="CF63" s="24">
        <v>3</v>
      </c>
      <c r="CG63" s="24">
        <v>3</v>
      </c>
      <c r="CH63" s="24">
        <v>3</v>
      </c>
      <c r="CI63" s="24">
        <v>3</v>
      </c>
      <c r="CJ63" s="24">
        <v>3</v>
      </c>
      <c r="CK63" s="24">
        <v>3</v>
      </c>
      <c r="CL63" s="24">
        <v>3</v>
      </c>
      <c r="CM63" s="24">
        <v>3</v>
      </c>
      <c r="CN63" s="24">
        <v>2</v>
      </c>
      <c r="CO63" s="24">
        <v>2</v>
      </c>
      <c r="CP63" s="24">
        <v>2</v>
      </c>
      <c r="CQ63" s="24">
        <v>1</v>
      </c>
      <c r="CR63" s="24">
        <v>1</v>
      </c>
      <c r="CS63" s="24">
        <v>1</v>
      </c>
      <c r="CT63" s="24">
        <v>1</v>
      </c>
      <c r="CU63" s="24">
        <v>0</v>
      </c>
      <c r="CV63" s="24">
        <v>0</v>
      </c>
      <c r="CW63" s="24">
        <v>0</v>
      </c>
      <c r="CX63" s="24">
        <v>0</v>
      </c>
      <c r="CY63" s="24">
        <v>0</v>
      </c>
      <c r="CZ63" s="24">
        <v>0</v>
      </c>
      <c r="DA63" s="24">
        <v>0</v>
      </c>
      <c r="DB63" s="24">
        <v>0</v>
      </c>
      <c r="DC63" s="24">
        <v>16</v>
      </c>
      <c r="DD63" s="24">
        <v>15</v>
      </c>
      <c r="DE63" s="24">
        <v>16</v>
      </c>
      <c r="DF63" s="24">
        <v>16</v>
      </c>
      <c r="DG63" s="24">
        <v>16</v>
      </c>
      <c r="DH63" s="24">
        <v>16</v>
      </c>
      <c r="DI63" s="24">
        <v>16</v>
      </c>
      <c r="DJ63" s="24">
        <v>16</v>
      </c>
      <c r="DK63" s="24">
        <v>16</v>
      </c>
      <c r="DL63" s="24">
        <v>16</v>
      </c>
      <c r="DM63" s="24">
        <v>16</v>
      </c>
      <c r="DN63" s="24">
        <v>16</v>
      </c>
      <c r="DO63" s="24">
        <v>16</v>
      </c>
      <c r="DP63" s="24">
        <v>16</v>
      </c>
      <c r="DQ63" s="24">
        <v>15</v>
      </c>
      <c r="DR63" s="24">
        <v>15</v>
      </c>
      <c r="DS63" s="24">
        <v>15</v>
      </c>
      <c r="DT63" s="24">
        <v>14</v>
      </c>
      <c r="DU63" s="24">
        <v>14</v>
      </c>
      <c r="DV63" s="24">
        <v>13</v>
      </c>
      <c r="DW63" s="24">
        <v>13</v>
      </c>
      <c r="DX63" s="24">
        <v>13</v>
      </c>
      <c r="DY63" s="24">
        <v>12</v>
      </c>
      <c r="DZ63" s="24">
        <v>12</v>
      </c>
      <c r="EA63" s="24">
        <v>12</v>
      </c>
      <c r="EB63" s="24">
        <v>12</v>
      </c>
      <c r="EC63" s="24">
        <v>12</v>
      </c>
      <c r="ED63" s="24">
        <v>12</v>
      </c>
      <c r="EE63" s="24">
        <v>12</v>
      </c>
      <c r="EF63" s="24">
        <v>12</v>
      </c>
      <c r="EG63" s="24">
        <v>12</v>
      </c>
      <c r="EH63" s="24">
        <v>12</v>
      </c>
      <c r="EI63" s="24">
        <v>11</v>
      </c>
      <c r="EJ63" s="24">
        <v>11</v>
      </c>
      <c r="EK63" s="24">
        <v>10</v>
      </c>
      <c r="EL63" s="24">
        <v>10</v>
      </c>
      <c r="EM63" s="24">
        <v>9</v>
      </c>
      <c r="EN63" s="24">
        <v>9</v>
      </c>
      <c r="EO63" s="24">
        <v>9</v>
      </c>
      <c r="EP63" s="24">
        <v>8</v>
      </c>
      <c r="EQ63" s="24">
        <v>8</v>
      </c>
      <c r="ER63" s="24">
        <v>8</v>
      </c>
      <c r="ES63" s="24">
        <v>9</v>
      </c>
      <c r="ET63" s="24">
        <v>9</v>
      </c>
      <c r="EU63" s="24">
        <v>10</v>
      </c>
      <c r="EV63" s="24">
        <v>10</v>
      </c>
      <c r="EW63" s="24">
        <v>10</v>
      </c>
      <c r="EX63" s="24">
        <v>11</v>
      </c>
      <c r="EY63" s="24">
        <v>12</v>
      </c>
      <c r="EZ63" s="24">
        <v>12</v>
      </c>
      <c r="FA63" s="24">
        <v>12</v>
      </c>
      <c r="FB63" s="24">
        <v>12</v>
      </c>
      <c r="FC63" s="24">
        <v>12</v>
      </c>
      <c r="FD63" s="24">
        <v>12</v>
      </c>
      <c r="FE63" s="24">
        <v>11</v>
      </c>
      <c r="FF63" s="24">
        <v>11</v>
      </c>
      <c r="FG63" s="24">
        <v>11</v>
      </c>
      <c r="FH63" s="24">
        <v>10</v>
      </c>
      <c r="FI63" s="24">
        <v>10</v>
      </c>
      <c r="FJ63" s="24">
        <v>10</v>
      </c>
      <c r="FK63" s="24">
        <v>9</v>
      </c>
      <c r="FL63" s="24">
        <v>9</v>
      </c>
      <c r="FM63" s="24">
        <v>9</v>
      </c>
      <c r="FN63" s="24">
        <v>9</v>
      </c>
      <c r="FO63" s="24">
        <v>8</v>
      </c>
      <c r="FP63" s="24">
        <v>8</v>
      </c>
      <c r="FQ63" s="24">
        <v>8</v>
      </c>
      <c r="FR63" s="24">
        <v>7</v>
      </c>
      <c r="FS63" s="24">
        <v>7</v>
      </c>
      <c r="FT63" s="24">
        <v>7</v>
      </c>
      <c r="FU63" s="24">
        <v>6</v>
      </c>
      <c r="FV63" s="24">
        <v>6</v>
      </c>
      <c r="FW63" s="24">
        <v>6</v>
      </c>
      <c r="FX63" s="24">
        <v>6</v>
      </c>
      <c r="FY63" s="24">
        <v>6</v>
      </c>
      <c r="FZ63" s="24">
        <v>6</v>
      </c>
      <c r="GA63" s="24">
        <v>6</v>
      </c>
      <c r="GB63" s="24">
        <v>6</v>
      </c>
      <c r="GC63" s="24">
        <v>6</v>
      </c>
      <c r="GD63" s="24">
        <v>5</v>
      </c>
      <c r="GE63" s="24">
        <v>5</v>
      </c>
      <c r="GF63" s="24">
        <v>5</v>
      </c>
      <c r="GG63" s="24">
        <v>4</v>
      </c>
      <c r="GH63" s="24">
        <v>4</v>
      </c>
      <c r="GI63" s="24">
        <v>4</v>
      </c>
      <c r="GJ63" s="24">
        <v>3</v>
      </c>
      <c r="GK63" s="24">
        <v>3</v>
      </c>
      <c r="GL63" s="24">
        <v>3</v>
      </c>
      <c r="GM63" s="24">
        <v>2</v>
      </c>
      <c r="GN63" s="24">
        <v>2</v>
      </c>
      <c r="GO63" s="24">
        <v>2</v>
      </c>
      <c r="GP63" s="24">
        <v>1</v>
      </c>
      <c r="GQ63" s="24">
        <v>1</v>
      </c>
      <c r="GR63" s="24">
        <v>1</v>
      </c>
      <c r="GS63" s="24">
        <v>0</v>
      </c>
      <c r="GT63" s="24">
        <v>0</v>
      </c>
      <c r="GU63" s="24">
        <v>0</v>
      </c>
      <c r="GV63" s="24">
        <v>0</v>
      </c>
      <c r="GW63" s="24">
        <v>0</v>
      </c>
      <c r="GX63" s="24">
        <v>0</v>
      </c>
      <c r="GY63" s="25">
        <v>0</v>
      </c>
    </row>
    <row r="64" spans="1:207" s="17" customFormat="1" ht="12.75" hidden="1" x14ac:dyDescent="0.2">
      <c r="A64" s="23" t="s">
        <v>211</v>
      </c>
      <c r="B64" s="24">
        <v>2017</v>
      </c>
      <c r="C64" s="24">
        <f>SUM(Tabla1[[#This Row],[Hombres_0]:[Hombres_100 y más]])</f>
        <v>874</v>
      </c>
      <c r="D64" s="24">
        <f>SUM(Tabla1[[#This Row],[Mujeres_0]:[Mujeres_100 y más]])</f>
        <v>927</v>
      </c>
      <c r="E64" s="24">
        <f>Tabla1[[#This Row],[TOTAL HOMBRES]]+Tabla1[[#This Row],[TOTAL MUJERES]]</f>
        <v>1801</v>
      </c>
      <c r="F64" s="24">
        <v>18</v>
      </c>
      <c r="G64" s="24">
        <v>18</v>
      </c>
      <c r="H64" s="24">
        <v>18</v>
      </c>
      <c r="I64" s="24">
        <v>18</v>
      </c>
      <c r="J64" s="24">
        <v>19</v>
      </c>
      <c r="K64" s="24">
        <v>18</v>
      </c>
      <c r="L64" s="24">
        <v>18</v>
      </c>
      <c r="M64" s="24">
        <v>18</v>
      </c>
      <c r="N64" s="24">
        <v>18</v>
      </c>
      <c r="O64" s="24">
        <v>17</v>
      </c>
      <c r="P64" s="24">
        <v>17</v>
      </c>
      <c r="Q64" s="24">
        <v>16</v>
      </c>
      <c r="R64" s="24">
        <v>16</v>
      </c>
      <c r="S64" s="24">
        <v>15</v>
      </c>
      <c r="T64" s="24">
        <v>15</v>
      </c>
      <c r="U64" s="24">
        <v>14</v>
      </c>
      <c r="V64" s="24">
        <v>13</v>
      </c>
      <c r="W64" s="24">
        <v>13</v>
      </c>
      <c r="X64" s="24">
        <v>12</v>
      </c>
      <c r="Y64" s="24">
        <v>12</v>
      </c>
      <c r="Z64" s="24">
        <v>12</v>
      </c>
      <c r="AA64" s="24">
        <v>11</v>
      </c>
      <c r="AB64" s="24">
        <v>11</v>
      </c>
      <c r="AC64" s="24">
        <v>11</v>
      </c>
      <c r="AD64" s="24">
        <v>11</v>
      </c>
      <c r="AE64" s="24">
        <v>10</v>
      </c>
      <c r="AF64" s="24">
        <v>10</v>
      </c>
      <c r="AG64" s="24">
        <v>10</v>
      </c>
      <c r="AH64" s="24">
        <v>10</v>
      </c>
      <c r="AI64" s="24">
        <v>10</v>
      </c>
      <c r="AJ64" s="24">
        <v>11</v>
      </c>
      <c r="AK64" s="24">
        <v>11</v>
      </c>
      <c r="AL64" s="24">
        <v>11</v>
      </c>
      <c r="AM64" s="24">
        <v>11</v>
      </c>
      <c r="AN64" s="24">
        <v>11</v>
      </c>
      <c r="AO64" s="24">
        <v>11</v>
      </c>
      <c r="AP64" s="24">
        <v>10</v>
      </c>
      <c r="AQ64" s="24">
        <v>10</v>
      </c>
      <c r="AR64" s="24">
        <v>10</v>
      </c>
      <c r="AS64" s="24">
        <v>10</v>
      </c>
      <c r="AT64" s="24">
        <v>9</v>
      </c>
      <c r="AU64" s="24">
        <v>9</v>
      </c>
      <c r="AV64" s="24">
        <v>9</v>
      </c>
      <c r="AW64" s="24">
        <v>9</v>
      </c>
      <c r="AX64" s="24">
        <v>9</v>
      </c>
      <c r="AY64" s="24">
        <v>9</v>
      </c>
      <c r="AZ64" s="24">
        <v>9</v>
      </c>
      <c r="BA64" s="24">
        <v>10</v>
      </c>
      <c r="BB64" s="24">
        <v>10</v>
      </c>
      <c r="BC64" s="24">
        <v>10</v>
      </c>
      <c r="BD64" s="24">
        <v>10</v>
      </c>
      <c r="BE64" s="24">
        <v>10</v>
      </c>
      <c r="BF64" s="24">
        <v>10</v>
      </c>
      <c r="BG64" s="24">
        <v>10</v>
      </c>
      <c r="BH64" s="24">
        <v>9</v>
      </c>
      <c r="BI64" s="24">
        <v>9</v>
      </c>
      <c r="BJ64" s="24">
        <v>9</v>
      </c>
      <c r="BK64" s="24">
        <v>9</v>
      </c>
      <c r="BL64" s="24">
        <v>9</v>
      </c>
      <c r="BM64" s="24">
        <v>8</v>
      </c>
      <c r="BN64" s="24">
        <v>8</v>
      </c>
      <c r="BO64" s="24">
        <v>8</v>
      </c>
      <c r="BP64" s="24">
        <v>8</v>
      </c>
      <c r="BQ64" s="24">
        <v>8</v>
      </c>
      <c r="BR64" s="24">
        <v>8</v>
      </c>
      <c r="BS64" s="24">
        <v>8</v>
      </c>
      <c r="BT64" s="24">
        <v>8</v>
      </c>
      <c r="BU64" s="24">
        <v>8</v>
      </c>
      <c r="BV64" s="24">
        <v>7</v>
      </c>
      <c r="BW64" s="24">
        <v>7</v>
      </c>
      <c r="BX64" s="24">
        <v>7</v>
      </c>
      <c r="BY64" s="24">
        <v>6</v>
      </c>
      <c r="BZ64" s="24">
        <v>6</v>
      </c>
      <c r="CA64" s="24">
        <v>5</v>
      </c>
      <c r="CB64" s="24">
        <v>5</v>
      </c>
      <c r="CC64" s="24">
        <v>5</v>
      </c>
      <c r="CD64" s="24">
        <v>4</v>
      </c>
      <c r="CE64" s="24">
        <v>4</v>
      </c>
      <c r="CF64" s="24">
        <v>3</v>
      </c>
      <c r="CG64" s="24">
        <v>3</v>
      </c>
      <c r="CH64" s="24">
        <v>3</v>
      </c>
      <c r="CI64" s="24">
        <v>3</v>
      </c>
      <c r="CJ64" s="24">
        <v>3</v>
      </c>
      <c r="CK64" s="24">
        <v>3</v>
      </c>
      <c r="CL64" s="24">
        <v>3</v>
      </c>
      <c r="CM64" s="24">
        <v>2</v>
      </c>
      <c r="CN64" s="24">
        <v>2</v>
      </c>
      <c r="CO64" s="24">
        <v>2</v>
      </c>
      <c r="CP64" s="24">
        <v>2</v>
      </c>
      <c r="CQ64" s="24">
        <v>1</v>
      </c>
      <c r="CR64" s="24">
        <v>1</v>
      </c>
      <c r="CS64" s="24">
        <v>1</v>
      </c>
      <c r="CT64" s="24">
        <v>1</v>
      </c>
      <c r="CU64" s="24">
        <v>0</v>
      </c>
      <c r="CV64" s="24">
        <v>0</v>
      </c>
      <c r="CW64" s="24">
        <v>0</v>
      </c>
      <c r="CX64" s="24">
        <v>0</v>
      </c>
      <c r="CY64" s="24">
        <v>0</v>
      </c>
      <c r="CZ64" s="24">
        <v>0</v>
      </c>
      <c r="DA64" s="24">
        <v>0</v>
      </c>
      <c r="DB64" s="24">
        <v>0</v>
      </c>
      <c r="DC64" s="24">
        <v>16</v>
      </c>
      <c r="DD64" s="24">
        <v>15</v>
      </c>
      <c r="DE64" s="24">
        <v>16</v>
      </c>
      <c r="DF64" s="24">
        <v>16</v>
      </c>
      <c r="DG64" s="24">
        <v>16</v>
      </c>
      <c r="DH64" s="24">
        <v>16</v>
      </c>
      <c r="DI64" s="24">
        <v>16</v>
      </c>
      <c r="DJ64" s="24">
        <v>16</v>
      </c>
      <c r="DK64" s="24">
        <v>16</v>
      </c>
      <c r="DL64" s="24">
        <v>16</v>
      </c>
      <c r="DM64" s="24">
        <v>16</v>
      </c>
      <c r="DN64" s="24">
        <v>16</v>
      </c>
      <c r="DO64" s="24">
        <v>16</v>
      </c>
      <c r="DP64" s="24">
        <v>16</v>
      </c>
      <c r="DQ64" s="24">
        <v>15</v>
      </c>
      <c r="DR64" s="24">
        <v>15</v>
      </c>
      <c r="DS64" s="24">
        <v>14</v>
      </c>
      <c r="DT64" s="24">
        <v>14</v>
      </c>
      <c r="DU64" s="24">
        <v>14</v>
      </c>
      <c r="DV64" s="24">
        <v>13</v>
      </c>
      <c r="DW64" s="24">
        <v>13</v>
      </c>
      <c r="DX64" s="24">
        <v>13</v>
      </c>
      <c r="DY64" s="24">
        <v>12</v>
      </c>
      <c r="DZ64" s="24">
        <v>12</v>
      </c>
      <c r="EA64" s="24">
        <v>12</v>
      </c>
      <c r="EB64" s="24">
        <v>12</v>
      </c>
      <c r="EC64" s="24">
        <v>12</v>
      </c>
      <c r="ED64" s="24">
        <v>12</v>
      </c>
      <c r="EE64" s="24">
        <v>12</v>
      </c>
      <c r="EF64" s="24">
        <v>12</v>
      </c>
      <c r="EG64" s="24">
        <v>12</v>
      </c>
      <c r="EH64" s="24">
        <v>12</v>
      </c>
      <c r="EI64" s="24">
        <v>11</v>
      </c>
      <c r="EJ64" s="24">
        <v>11</v>
      </c>
      <c r="EK64" s="24">
        <v>10</v>
      </c>
      <c r="EL64" s="24">
        <v>10</v>
      </c>
      <c r="EM64" s="24">
        <v>9</v>
      </c>
      <c r="EN64" s="24">
        <v>9</v>
      </c>
      <c r="EO64" s="24">
        <v>9</v>
      </c>
      <c r="EP64" s="24">
        <v>8</v>
      </c>
      <c r="EQ64" s="24">
        <v>8</v>
      </c>
      <c r="ER64" s="24">
        <v>8</v>
      </c>
      <c r="ES64" s="24">
        <v>9</v>
      </c>
      <c r="ET64" s="24">
        <v>9</v>
      </c>
      <c r="EU64" s="24">
        <v>9</v>
      </c>
      <c r="EV64" s="24">
        <v>10</v>
      </c>
      <c r="EW64" s="24">
        <v>10</v>
      </c>
      <c r="EX64" s="24">
        <v>11</v>
      </c>
      <c r="EY64" s="24">
        <v>12</v>
      </c>
      <c r="EZ64" s="24">
        <v>12</v>
      </c>
      <c r="FA64" s="24">
        <v>12</v>
      </c>
      <c r="FB64" s="24">
        <v>12</v>
      </c>
      <c r="FC64" s="24">
        <v>12</v>
      </c>
      <c r="FD64" s="24">
        <v>12</v>
      </c>
      <c r="FE64" s="24">
        <v>12</v>
      </c>
      <c r="FF64" s="24">
        <v>11</v>
      </c>
      <c r="FG64" s="24">
        <v>11</v>
      </c>
      <c r="FH64" s="24">
        <v>10</v>
      </c>
      <c r="FI64" s="24">
        <v>10</v>
      </c>
      <c r="FJ64" s="24">
        <v>10</v>
      </c>
      <c r="FK64" s="24">
        <v>10</v>
      </c>
      <c r="FL64" s="24">
        <v>9</v>
      </c>
      <c r="FM64" s="24">
        <v>9</v>
      </c>
      <c r="FN64" s="24">
        <v>9</v>
      </c>
      <c r="FO64" s="24">
        <v>9</v>
      </c>
      <c r="FP64" s="24">
        <v>8</v>
      </c>
      <c r="FQ64" s="24">
        <v>8</v>
      </c>
      <c r="FR64" s="24">
        <v>8</v>
      </c>
      <c r="FS64" s="24">
        <v>7</v>
      </c>
      <c r="FT64" s="24">
        <v>7</v>
      </c>
      <c r="FU64" s="24">
        <v>7</v>
      </c>
      <c r="FV64" s="24">
        <v>6</v>
      </c>
      <c r="FW64" s="24">
        <v>6</v>
      </c>
      <c r="FX64" s="24">
        <v>6</v>
      </c>
      <c r="FY64" s="24">
        <v>6</v>
      </c>
      <c r="FZ64" s="24">
        <v>6</v>
      </c>
      <c r="GA64" s="24">
        <v>6</v>
      </c>
      <c r="GB64" s="24">
        <v>6</v>
      </c>
      <c r="GC64" s="24">
        <v>6</v>
      </c>
      <c r="GD64" s="24">
        <v>6</v>
      </c>
      <c r="GE64" s="24">
        <v>5</v>
      </c>
      <c r="GF64" s="24">
        <v>5</v>
      </c>
      <c r="GG64" s="24">
        <v>4</v>
      </c>
      <c r="GH64" s="24">
        <v>4</v>
      </c>
      <c r="GI64" s="24">
        <v>4</v>
      </c>
      <c r="GJ64" s="24">
        <v>3</v>
      </c>
      <c r="GK64" s="24">
        <v>3</v>
      </c>
      <c r="GL64" s="24">
        <v>3</v>
      </c>
      <c r="GM64" s="24">
        <v>2</v>
      </c>
      <c r="GN64" s="24">
        <v>2</v>
      </c>
      <c r="GO64" s="24">
        <v>2</v>
      </c>
      <c r="GP64" s="24">
        <v>1</v>
      </c>
      <c r="GQ64" s="24">
        <v>1</v>
      </c>
      <c r="GR64" s="24">
        <v>1</v>
      </c>
      <c r="GS64" s="24">
        <v>1</v>
      </c>
      <c r="GT64" s="24">
        <v>0</v>
      </c>
      <c r="GU64" s="24">
        <v>0</v>
      </c>
      <c r="GV64" s="24">
        <v>0</v>
      </c>
      <c r="GW64" s="24">
        <v>0</v>
      </c>
      <c r="GX64" s="24">
        <v>0</v>
      </c>
      <c r="GY64" s="25">
        <v>0</v>
      </c>
    </row>
    <row r="65" spans="1:207" s="17" customFormat="1" ht="12.75" hidden="1" x14ac:dyDescent="0.2">
      <c r="A65" s="23" t="s">
        <v>211</v>
      </c>
      <c r="B65" s="24">
        <v>2018</v>
      </c>
      <c r="C65" s="24">
        <f>SUM(Tabla1[[#This Row],[Hombres_0]:[Hombres_100 y más]])</f>
        <v>874</v>
      </c>
      <c r="D65" s="24">
        <f>SUM(Tabla1[[#This Row],[Mujeres_0]:[Mujeres_100 y más]])</f>
        <v>924</v>
      </c>
      <c r="E65" s="24">
        <f>Tabla1[[#This Row],[TOTAL HOMBRES]]+Tabla1[[#This Row],[TOTAL MUJERES]]</f>
        <v>1798</v>
      </c>
      <c r="F65" s="24">
        <v>18</v>
      </c>
      <c r="G65" s="24">
        <v>18</v>
      </c>
      <c r="H65" s="24">
        <v>18</v>
      </c>
      <c r="I65" s="24">
        <v>18</v>
      </c>
      <c r="J65" s="24">
        <v>19</v>
      </c>
      <c r="K65" s="24">
        <v>18</v>
      </c>
      <c r="L65" s="24">
        <v>18</v>
      </c>
      <c r="M65" s="24">
        <v>17</v>
      </c>
      <c r="N65" s="24">
        <v>18</v>
      </c>
      <c r="O65" s="24">
        <v>16</v>
      </c>
      <c r="P65" s="24">
        <v>18</v>
      </c>
      <c r="Q65" s="24">
        <v>16</v>
      </c>
      <c r="R65" s="24">
        <v>16</v>
      </c>
      <c r="S65" s="24">
        <v>15</v>
      </c>
      <c r="T65" s="24">
        <v>15</v>
      </c>
      <c r="U65" s="24">
        <v>14</v>
      </c>
      <c r="V65" s="24">
        <v>13</v>
      </c>
      <c r="W65" s="24">
        <v>12</v>
      </c>
      <c r="X65" s="24">
        <v>12</v>
      </c>
      <c r="Y65" s="24">
        <v>10</v>
      </c>
      <c r="Z65" s="24">
        <v>12</v>
      </c>
      <c r="AA65" s="24">
        <v>11</v>
      </c>
      <c r="AB65" s="24">
        <v>11</v>
      </c>
      <c r="AC65" s="24">
        <v>11</v>
      </c>
      <c r="AD65" s="24">
        <v>11</v>
      </c>
      <c r="AE65" s="24">
        <v>10</v>
      </c>
      <c r="AF65" s="24">
        <v>10</v>
      </c>
      <c r="AG65" s="24">
        <v>10</v>
      </c>
      <c r="AH65" s="24">
        <v>10</v>
      </c>
      <c r="AI65" s="24">
        <v>11</v>
      </c>
      <c r="AJ65" s="24">
        <v>11</v>
      </c>
      <c r="AK65" s="24">
        <v>12</v>
      </c>
      <c r="AL65" s="24">
        <v>10</v>
      </c>
      <c r="AM65" s="24">
        <v>11</v>
      </c>
      <c r="AN65" s="24">
        <v>11</v>
      </c>
      <c r="AO65" s="24">
        <v>10</v>
      </c>
      <c r="AP65" s="24">
        <v>11</v>
      </c>
      <c r="AQ65" s="24">
        <v>10</v>
      </c>
      <c r="AR65" s="24">
        <v>11</v>
      </c>
      <c r="AS65" s="24">
        <v>10</v>
      </c>
      <c r="AT65" s="24">
        <v>9</v>
      </c>
      <c r="AU65" s="24">
        <v>9</v>
      </c>
      <c r="AV65" s="24">
        <v>8</v>
      </c>
      <c r="AW65" s="24">
        <v>8</v>
      </c>
      <c r="AX65" s="24">
        <v>8</v>
      </c>
      <c r="AY65" s="24">
        <v>8</v>
      </c>
      <c r="AZ65" s="24">
        <v>10</v>
      </c>
      <c r="BA65" s="24">
        <v>9</v>
      </c>
      <c r="BB65" s="24">
        <v>10</v>
      </c>
      <c r="BC65" s="24">
        <v>10</v>
      </c>
      <c r="BD65" s="24">
        <v>11</v>
      </c>
      <c r="BE65" s="24">
        <v>10</v>
      </c>
      <c r="BF65" s="24">
        <v>10</v>
      </c>
      <c r="BG65" s="24">
        <v>11</v>
      </c>
      <c r="BH65" s="24">
        <v>9</v>
      </c>
      <c r="BI65" s="24">
        <v>9</v>
      </c>
      <c r="BJ65" s="24">
        <v>10</v>
      </c>
      <c r="BK65" s="24">
        <v>8</v>
      </c>
      <c r="BL65" s="24">
        <v>8</v>
      </c>
      <c r="BM65" s="24">
        <v>8</v>
      </c>
      <c r="BN65" s="24">
        <v>7</v>
      </c>
      <c r="BO65" s="24">
        <v>8</v>
      </c>
      <c r="BP65" s="24">
        <v>8</v>
      </c>
      <c r="BQ65" s="24">
        <v>9</v>
      </c>
      <c r="BR65" s="24">
        <v>8</v>
      </c>
      <c r="BS65" s="24">
        <v>9</v>
      </c>
      <c r="BT65" s="24">
        <v>8</v>
      </c>
      <c r="BU65" s="24">
        <v>8</v>
      </c>
      <c r="BV65" s="24">
        <v>8</v>
      </c>
      <c r="BW65" s="24">
        <v>6</v>
      </c>
      <c r="BX65" s="24">
        <v>6</v>
      </c>
      <c r="BY65" s="24">
        <v>6</v>
      </c>
      <c r="BZ65" s="24">
        <v>6</v>
      </c>
      <c r="CA65" s="24">
        <v>5</v>
      </c>
      <c r="CB65" s="24">
        <v>5</v>
      </c>
      <c r="CC65" s="24">
        <v>5</v>
      </c>
      <c r="CD65" s="24">
        <v>5</v>
      </c>
      <c r="CE65" s="24">
        <v>3</v>
      </c>
      <c r="CF65" s="24">
        <v>3</v>
      </c>
      <c r="CG65" s="24">
        <v>3</v>
      </c>
      <c r="CH65" s="24">
        <v>3</v>
      </c>
      <c r="CI65" s="24">
        <v>4</v>
      </c>
      <c r="CJ65" s="24">
        <v>3</v>
      </c>
      <c r="CK65" s="24">
        <v>3</v>
      </c>
      <c r="CL65" s="24">
        <v>3</v>
      </c>
      <c r="CM65" s="24">
        <v>2</v>
      </c>
      <c r="CN65" s="24">
        <v>3</v>
      </c>
      <c r="CO65" s="24">
        <v>1</v>
      </c>
      <c r="CP65" s="24">
        <v>2</v>
      </c>
      <c r="CQ65" s="24">
        <v>3</v>
      </c>
      <c r="CR65" s="24">
        <v>2</v>
      </c>
      <c r="CS65" s="24">
        <v>0</v>
      </c>
      <c r="CT65" s="24">
        <v>0</v>
      </c>
      <c r="CU65" s="24">
        <v>0</v>
      </c>
      <c r="CV65" s="24">
        <v>1</v>
      </c>
      <c r="CW65" s="24">
        <v>0</v>
      </c>
      <c r="CX65" s="24">
        <v>0</v>
      </c>
      <c r="CY65" s="24">
        <v>1</v>
      </c>
      <c r="CZ65" s="24">
        <v>1</v>
      </c>
      <c r="DA65" s="24">
        <v>0</v>
      </c>
      <c r="DB65" s="24">
        <v>0</v>
      </c>
      <c r="DC65" s="24">
        <v>16</v>
      </c>
      <c r="DD65" s="24">
        <v>15</v>
      </c>
      <c r="DE65" s="24">
        <v>16</v>
      </c>
      <c r="DF65" s="24">
        <v>16</v>
      </c>
      <c r="DG65" s="24">
        <v>15</v>
      </c>
      <c r="DH65" s="24">
        <v>16</v>
      </c>
      <c r="DI65" s="24">
        <v>16</v>
      </c>
      <c r="DJ65" s="24">
        <v>16</v>
      </c>
      <c r="DK65" s="24">
        <v>16</v>
      </c>
      <c r="DL65" s="24">
        <v>15</v>
      </c>
      <c r="DM65" s="24">
        <v>16</v>
      </c>
      <c r="DN65" s="24">
        <v>16</v>
      </c>
      <c r="DO65" s="24">
        <v>16</v>
      </c>
      <c r="DP65" s="24">
        <v>16</v>
      </c>
      <c r="DQ65" s="24">
        <v>15</v>
      </c>
      <c r="DR65" s="24">
        <v>15</v>
      </c>
      <c r="DS65" s="24">
        <v>13</v>
      </c>
      <c r="DT65" s="24">
        <v>14</v>
      </c>
      <c r="DU65" s="24">
        <v>13</v>
      </c>
      <c r="DV65" s="24">
        <v>12</v>
      </c>
      <c r="DW65" s="24">
        <v>12</v>
      </c>
      <c r="DX65" s="24">
        <v>12</v>
      </c>
      <c r="DY65" s="24">
        <v>12</v>
      </c>
      <c r="DZ65" s="24">
        <v>11</v>
      </c>
      <c r="EA65" s="24">
        <v>12</v>
      </c>
      <c r="EB65" s="24">
        <v>11</v>
      </c>
      <c r="EC65" s="24">
        <v>12</v>
      </c>
      <c r="ED65" s="24">
        <v>13</v>
      </c>
      <c r="EE65" s="24">
        <v>13</v>
      </c>
      <c r="EF65" s="24">
        <v>13</v>
      </c>
      <c r="EG65" s="24">
        <v>11</v>
      </c>
      <c r="EH65" s="24">
        <v>11</v>
      </c>
      <c r="EI65" s="24">
        <v>11</v>
      </c>
      <c r="EJ65" s="24">
        <v>11</v>
      </c>
      <c r="EK65" s="24">
        <v>10</v>
      </c>
      <c r="EL65" s="24">
        <v>10</v>
      </c>
      <c r="EM65" s="24">
        <v>9</v>
      </c>
      <c r="EN65" s="24">
        <v>8</v>
      </c>
      <c r="EO65" s="24">
        <v>9</v>
      </c>
      <c r="EP65" s="24">
        <v>8</v>
      </c>
      <c r="EQ65" s="24">
        <v>9</v>
      </c>
      <c r="ER65" s="24">
        <v>8</v>
      </c>
      <c r="ES65" s="24">
        <v>8</v>
      </c>
      <c r="ET65" s="24">
        <v>9</v>
      </c>
      <c r="EU65" s="24">
        <v>10</v>
      </c>
      <c r="EV65" s="24">
        <v>9</v>
      </c>
      <c r="EW65" s="24">
        <v>11</v>
      </c>
      <c r="EX65" s="24">
        <v>12</v>
      </c>
      <c r="EY65" s="24">
        <v>12</v>
      </c>
      <c r="EZ65" s="24">
        <v>13</v>
      </c>
      <c r="FA65" s="24">
        <v>12</v>
      </c>
      <c r="FB65" s="24">
        <v>12</v>
      </c>
      <c r="FC65" s="24">
        <v>10</v>
      </c>
      <c r="FD65" s="24">
        <v>12</v>
      </c>
      <c r="FE65" s="24">
        <v>12</v>
      </c>
      <c r="FF65" s="24">
        <v>11</v>
      </c>
      <c r="FG65" s="24">
        <v>10</v>
      </c>
      <c r="FH65" s="24">
        <v>11</v>
      </c>
      <c r="FI65" s="24">
        <v>10</v>
      </c>
      <c r="FJ65" s="24">
        <v>9</v>
      </c>
      <c r="FK65" s="24">
        <v>10</v>
      </c>
      <c r="FL65" s="24">
        <v>10</v>
      </c>
      <c r="FM65" s="24">
        <v>10</v>
      </c>
      <c r="FN65" s="24">
        <v>9</v>
      </c>
      <c r="FO65" s="24">
        <v>9</v>
      </c>
      <c r="FP65" s="24">
        <v>9</v>
      </c>
      <c r="FQ65" s="24">
        <v>7</v>
      </c>
      <c r="FR65" s="24">
        <v>8</v>
      </c>
      <c r="FS65" s="24">
        <v>8</v>
      </c>
      <c r="FT65" s="24">
        <v>6</v>
      </c>
      <c r="FU65" s="24">
        <v>6</v>
      </c>
      <c r="FV65" s="24">
        <v>7</v>
      </c>
      <c r="FW65" s="24">
        <v>6</v>
      </c>
      <c r="FX65" s="24">
        <v>6</v>
      </c>
      <c r="FY65" s="24">
        <v>6</v>
      </c>
      <c r="FZ65" s="24">
        <v>7</v>
      </c>
      <c r="GA65" s="24">
        <v>5</v>
      </c>
      <c r="GB65" s="24">
        <v>6</v>
      </c>
      <c r="GC65" s="24">
        <v>6</v>
      </c>
      <c r="GD65" s="24">
        <v>6</v>
      </c>
      <c r="GE65" s="24">
        <v>6</v>
      </c>
      <c r="GF65" s="24">
        <v>5</v>
      </c>
      <c r="GG65" s="24">
        <v>4</v>
      </c>
      <c r="GH65" s="24">
        <v>5</v>
      </c>
      <c r="GI65" s="24">
        <v>3</v>
      </c>
      <c r="GJ65" s="24">
        <v>3</v>
      </c>
      <c r="GK65" s="24">
        <v>4</v>
      </c>
      <c r="GL65" s="24">
        <v>2</v>
      </c>
      <c r="GM65" s="24">
        <v>3</v>
      </c>
      <c r="GN65" s="24">
        <v>1</v>
      </c>
      <c r="GO65" s="24">
        <v>2</v>
      </c>
      <c r="GP65" s="24">
        <v>2</v>
      </c>
      <c r="GQ65" s="24">
        <v>2</v>
      </c>
      <c r="GR65" s="24">
        <v>0</v>
      </c>
      <c r="GS65" s="24">
        <v>1</v>
      </c>
      <c r="GT65" s="24">
        <v>0</v>
      </c>
      <c r="GU65" s="24">
        <v>0</v>
      </c>
      <c r="GV65" s="24">
        <v>0</v>
      </c>
      <c r="GW65" s="24">
        <v>1</v>
      </c>
      <c r="GX65" s="24">
        <v>1</v>
      </c>
      <c r="GY65" s="25">
        <v>0</v>
      </c>
    </row>
    <row r="66" spans="1:207" s="17" customFormat="1" ht="12.75" hidden="1" x14ac:dyDescent="0.2">
      <c r="A66" s="23" t="s">
        <v>211</v>
      </c>
      <c r="B66" s="24">
        <v>2019</v>
      </c>
      <c r="C66" s="24">
        <f>SUM(Tabla1[[#This Row],[Hombres_0]:[Hombres_100 y más]])</f>
        <v>876</v>
      </c>
      <c r="D66" s="24">
        <f>SUM(Tabla1[[#This Row],[Mujeres_0]:[Mujeres_100 y más]])</f>
        <v>928</v>
      </c>
      <c r="E66" s="24">
        <f>Tabla1[[#This Row],[TOTAL HOMBRES]]+Tabla1[[#This Row],[TOTAL MUJERES]]</f>
        <v>1804</v>
      </c>
      <c r="F66" s="24">
        <v>18</v>
      </c>
      <c r="G66" s="24">
        <v>18</v>
      </c>
      <c r="H66" s="24">
        <v>18</v>
      </c>
      <c r="I66" s="24">
        <v>18</v>
      </c>
      <c r="J66" s="24">
        <v>18</v>
      </c>
      <c r="K66" s="24">
        <v>18</v>
      </c>
      <c r="L66" s="24">
        <v>18</v>
      </c>
      <c r="M66" s="24">
        <v>18</v>
      </c>
      <c r="N66" s="24">
        <v>17</v>
      </c>
      <c r="O66" s="24">
        <v>18</v>
      </c>
      <c r="P66" s="24">
        <v>16</v>
      </c>
      <c r="Q66" s="24">
        <v>16</v>
      </c>
      <c r="R66" s="24">
        <v>16</v>
      </c>
      <c r="S66" s="24">
        <v>16</v>
      </c>
      <c r="T66" s="24">
        <v>14</v>
      </c>
      <c r="U66" s="24">
        <v>15</v>
      </c>
      <c r="V66" s="24">
        <v>13</v>
      </c>
      <c r="W66" s="24">
        <v>12</v>
      </c>
      <c r="X66" s="24">
        <v>12</v>
      </c>
      <c r="Y66" s="24">
        <v>11</v>
      </c>
      <c r="Z66" s="24">
        <v>12</v>
      </c>
      <c r="AA66" s="24">
        <v>10</v>
      </c>
      <c r="AB66" s="24">
        <v>11</v>
      </c>
      <c r="AC66" s="24">
        <v>11</v>
      </c>
      <c r="AD66" s="24">
        <v>12</v>
      </c>
      <c r="AE66" s="24">
        <v>10</v>
      </c>
      <c r="AF66" s="24">
        <v>11</v>
      </c>
      <c r="AG66" s="24">
        <v>10</v>
      </c>
      <c r="AH66" s="24">
        <v>10</v>
      </c>
      <c r="AI66" s="24">
        <v>11</v>
      </c>
      <c r="AJ66" s="24">
        <v>11</v>
      </c>
      <c r="AK66" s="24">
        <v>11</v>
      </c>
      <c r="AL66" s="24">
        <v>11</v>
      </c>
      <c r="AM66" s="24">
        <v>10</v>
      </c>
      <c r="AN66" s="24">
        <v>11</v>
      </c>
      <c r="AO66" s="24">
        <v>10</v>
      </c>
      <c r="AP66" s="24">
        <v>10</v>
      </c>
      <c r="AQ66" s="24">
        <v>11</v>
      </c>
      <c r="AR66" s="24">
        <v>10</v>
      </c>
      <c r="AS66" s="24">
        <v>10</v>
      </c>
      <c r="AT66" s="24">
        <v>9</v>
      </c>
      <c r="AU66" s="24">
        <v>9</v>
      </c>
      <c r="AV66" s="24">
        <v>8</v>
      </c>
      <c r="AW66" s="24">
        <v>8</v>
      </c>
      <c r="AX66" s="24">
        <v>9</v>
      </c>
      <c r="AY66" s="24">
        <v>8</v>
      </c>
      <c r="AZ66" s="24">
        <v>9</v>
      </c>
      <c r="BA66" s="24">
        <v>10</v>
      </c>
      <c r="BB66" s="24">
        <v>9</v>
      </c>
      <c r="BC66" s="24">
        <v>10</v>
      </c>
      <c r="BD66" s="24">
        <v>11</v>
      </c>
      <c r="BE66" s="24">
        <v>10</v>
      </c>
      <c r="BF66" s="24">
        <v>11</v>
      </c>
      <c r="BG66" s="24">
        <v>10</v>
      </c>
      <c r="BH66" s="24">
        <v>9</v>
      </c>
      <c r="BI66" s="24">
        <v>9</v>
      </c>
      <c r="BJ66" s="24">
        <v>10</v>
      </c>
      <c r="BK66" s="24">
        <v>8</v>
      </c>
      <c r="BL66" s="24">
        <v>8</v>
      </c>
      <c r="BM66" s="24">
        <v>8</v>
      </c>
      <c r="BN66" s="24">
        <v>7</v>
      </c>
      <c r="BO66" s="24">
        <v>8</v>
      </c>
      <c r="BP66" s="24">
        <v>9</v>
      </c>
      <c r="BQ66" s="24">
        <v>8</v>
      </c>
      <c r="BR66" s="24">
        <v>9</v>
      </c>
      <c r="BS66" s="24">
        <v>8</v>
      </c>
      <c r="BT66" s="24">
        <v>8</v>
      </c>
      <c r="BU66" s="24">
        <v>9</v>
      </c>
      <c r="BV66" s="24">
        <v>8</v>
      </c>
      <c r="BW66" s="24">
        <v>7</v>
      </c>
      <c r="BX66" s="24">
        <v>6</v>
      </c>
      <c r="BY66" s="24">
        <v>6</v>
      </c>
      <c r="BZ66" s="24">
        <v>6</v>
      </c>
      <c r="CA66" s="24">
        <v>6</v>
      </c>
      <c r="CB66" s="24">
        <v>5</v>
      </c>
      <c r="CC66" s="24">
        <v>5</v>
      </c>
      <c r="CD66" s="24">
        <v>4</v>
      </c>
      <c r="CE66" s="24">
        <v>4</v>
      </c>
      <c r="CF66" s="24">
        <v>3</v>
      </c>
      <c r="CG66" s="24">
        <v>3</v>
      </c>
      <c r="CH66" s="24">
        <v>3</v>
      </c>
      <c r="CI66" s="24">
        <v>3</v>
      </c>
      <c r="CJ66" s="24">
        <v>3</v>
      </c>
      <c r="CK66" s="24">
        <v>4</v>
      </c>
      <c r="CL66" s="24">
        <v>2</v>
      </c>
      <c r="CM66" s="24">
        <v>2</v>
      </c>
      <c r="CN66" s="24">
        <v>3</v>
      </c>
      <c r="CO66" s="24">
        <v>1</v>
      </c>
      <c r="CP66" s="24">
        <v>2</v>
      </c>
      <c r="CQ66" s="24">
        <v>2</v>
      </c>
      <c r="CR66" s="24">
        <v>3</v>
      </c>
      <c r="CS66" s="24">
        <v>0</v>
      </c>
      <c r="CT66" s="24">
        <v>0</v>
      </c>
      <c r="CU66" s="24">
        <v>0</v>
      </c>
      <c r="CV66" s="24">
        <v>1</v>
      </c>
      <c r="CW66" s="24">
        <v>0</v>
      </c>
      <c r="CX66" s="24">
        <v>0</v>
      </c>
      <c r="CY66" s="24">
        <v>0</v>
      </c>
      <c r="CZ66" s="24">
        <v>2</v>
      </c>
      <c r="DA66" s="24">
        <v>0</v>
      </c>
      <c r="DB66" s="24">
        <v>0</v>
      </c>
      <c r="DC66" s="24">
        <v>16</v>
      </c>
      <c r="DD66" s="24">
        <v>15</v>
      </c>
      <c r="DE66" s="24">
        <v>16</v>
      </c>
      <c r="DF66" s="24">
        <v>15</v>
      </c>
      <c r="DG66" s="24">
        <v>16</v>
      </c>
      <c r="DH66" s="24">
        <v>16</v>
      </c>
      <c r="DI66" s="24">
        <v>16</v>
      </c>
      <c r="DJ66" s="24">
        <v>16</v>
      </c>
      <c r="DK66" s="24">
        <v>16</v>
      </c>
      <c r="DL66" s="24">
        <v>16</v>
      </c>
      <c r="DM66" s="24">
        <v>16</v>
      </c>
      <c r="DN66" s="24">
        <v>17</v>
      </c>
      <c r="DO66" s="24">
        <v>16</v>
      </c>
      <c r="DP66" s="24">
        <v>14</v>
      </c>
      <c r="DQ66" s="24">
        <v>16</v>
      </c>
      <c r="DR66" s="24">
        <v>15</v>
      </c>
      <c r="DS66" s="24">
        <v>14</v>
      </c>
      <c r="DT66" s="24">
        <v>14</v>
      </c>
      <c r="DU66" s="24">
        <v>13</v>
      </c>
      <c r="DV66" s="24">
        <v>12</v>
      </c>
      <c r="DW66" s="24">
        <v>11</v>
      </c>
      <c r="DX66" s="24">
        <v>12</v>
      </c>
      <c r="DY66" s="24">
        <v>13</v>
      </c>
      <c r="DZ66" s="24">
        <v>11</v>
      </c>
      <c r="EA66" s="24">
        <v>12</v>
      </c>
      <c r="EB66" s="24">
        <v>12</v>
      </c>
      <c r="EC66" s="24">
        <v>12</v>
      </c>
      <c r="ED66" s="24">
        <v>13</v>
      </c>
      <c r="EE66" s="24">
        <v>12</v>
      </c>
      <c r="EF66" s="24">
        <v>13</v>
      </c>
      <c r="EG66" s="24">
        <v>12</v>
      </c>
      <c r="EH66" s="24">
        <v>12</v>
      </c>
      <c r="EI66" s="24">
        <v>9</v>
      </c>
      <c r="EJ66" s="24">
        <v>11</v>
      </c>
      <c r="EK66" s="24">
        <v>10</v>
      </c>
      <c r="EL66" s="24">
        <v>10</v>
      </c>
      <c r="EM66" s="24">
        <v>8</v>
      </c>
      <c r="EN66" s="24">
        <v>9</v>
      </c>
      <c r="EO66" s="24">
        <v>8</v>
      </c>
      <c r="EP66" s="24">
        <v>9</v>
      </c>
      <c r="EQ66" s="24">
        <v>8</v>
      </c>
      <c r="ER66" s="24">
        <v>9</v>
      </c>
      <c r="ES66" s="24">
        <v>8</v>
      </c>
      <c r="ET66" s="24">
        <v>9</v>
      </c>
      <c r="EU66" s="24">
        <v>10</v>
      </c>
      <c r="EV66" s="24">
        <v>9</v>
      </c>
      <c r="EW66" s="24">
        <v>11</v>
      </c>
      <c r="EX66" s="24">
        <v>12</v>
      </c>
      <c r="EY66" s="24">
        <v>11</v>
      </c>
      <c r="EZ66" s="24">
        <v>13</v>
      </c>
      <c r="FA66" s="24">
        <v>12</v>
      </c>
      <c r="FB66" s="24">
        <v>12</v>
      </c>
      <c r="FC66" s="24">
        <v>11</v>
      </c>
      <c r="FD66" s="24">
        <v>12</v>
      </c>
      <c r="FE66" s="24">
        <v>11</v>
      </c>
      <c r="FF66" s="24">
        <v>10</v>
      </c>
      <c r="FG66" s="24">
        <v>11</v>
      </c>
      <c r="FH66" s="24">
        <v>11</v>
      </c>
      <c r="FI66" s="24">
        <v>9</v>
      </c>
      <c r="FJ66" s="24">
        <v>10</v>
      </c>
      <c r="FK66" s="24">
        <v>10</v>
      </c>
      <c r="FL66" s="24">
        <v>9</v>
      </c>
      <c r="FM66" s="24">
        <v>10</v>
      </c>
      <c r="FN66" s="24">
        <v>10</v>
      </c>
      <c r="FO66" s="24">
        <v>10</v>
      </c>
      <c r="FP66" s="24">
        <v>8</v>
      </c>
      <c r="FQ66" s="24">
        <v>8</v>
      </c>
      <c r="FR66" s="24">
        <v>8</v>
      </c>
      <c r="FS66" s="24">
        <v>7</v>
      </c>
      <c r="FT66" s="24">
        <v>7</v>
      </c>
      <c r="FU66" s="24">
        <v>6</v>
      </c>
      <c r="FV66" s="24">
        <v>7</v>
      </c>
      <c r="FW66" s="24">
        <v>6</v>
      </c>
      <c r="FX66" s="24">
        <v>7</v>
      </c>
      <c r="FY66" s="24">
        <v>6</v>
      </c>
      <c r="FZ66" s="24">
        <v>6</v>
      </c>
      <c r="GA66" s="24">
        <v>6</v>
      </c>
      <c r="GB66" s="24">
        <v>6</v>
      </c>
      <c r="GC66" s="24">
        <v>7</v>
      </c>
      <c r="GD66" s="24">
        <v>6</v>
      </c>
      <c r="GE66" s="24">
        <v>5</v>
      </c>
      <c r="GF66" s="24">
        <v>6</v>
      </c>
      <c r="GG66" s="24">
        <v>4</v>
      </c>
      <c r="GH66" s="24">
        <v>4</v>
      </c>
      <c r="GI66" s="24">
        <v>4</v>
      </c>
      <c r="GJ66" s="24">
        <v>3</v>
      </c>
      <c r="GK66" s="24">
        <v>4</v>
      </c>
      <c r="GL66" s="24">
        <v>2</v>
      </c>
      <c r="GM66" s="24">
        <v>3</v>
      </c>
      <c r="GN66" s="24">
        <v>1</v>
      </c>
      <c r="GO66" s="24">
        <v>2</v>
      </c>
      <c r="GP66" s="24">
        <v>1</v>
      </c>
      <c r="GQ66" s="24">
        <v>3</v>
      </c>
      <c r="GR66" s="24">
        <v>0</v>
      </c>
      <c r="GS66" s="24">
        <v>1</v>
      </c>
      <c r="GT66" s="24">
        <v>0</v>
      </c>
      <c r="GU66" s="24">
        <v>0</v>
      </c>
      <c r="GV66" s="24">
        <v>0</v>
      </c>
      <c r="GW66" s="24">
        <v>1</v>
      </c>
      <c r="GX66" s="24">
        <v>1</v>
      </c>
      <c r="GY66" s="25">
        <v>0</v>
      </c>
    </row>
    <row r="67" spans="1:207" s="17" customFormat="1" ht="12.75" hidden="1" x14ac:dyDescent="0.2">
      <c r="A67" s="23" t="s">
        <v>211</v>
      </c>
      <c r="B67" s="24">
        <v>2020</v>
      </c>
      <c r="C67" s="24">
        <f>SUM(Tabla1[[#This Row],[Hombres_0]:[Hombres_100 y más]])</f>
        <v>879</v>
      </c>
      <c r="D67" s="24">
        <f>SUM(Tabla1[[#This Row],[Mujeres_0]:[Mujeres_100 y más]])</f>
        <v>931</v>
      </c>
      <c r="E67" s="24">
        <f>Tabla1[[#This Row],[TOTAL HOMBRES]]+Tabla1[[#This Row],[TOTAL MUJERES]]</f>
        <v>1810</v>
      </c>
      <c r="F67" s="24">
        <v>18</v>
      </c>
      <c r="G67" s="24">
        <v>18</v>
      </c>
      <c r="H67" s="24">
        <v>18</v>
      </c>
      <c r="I67" s="24">
        <v>18</v>
      </c>
      <c r="J67" s="24">
        <v>18</v>
      </c>
      <c r="K67" s="24">
        <v>18</v>
      </c>
      <c r="L67" s="24">
        <v>18</v>
      </c>
      <c r="M67" s="24">
        <v>17</v>
      </c>
      <c r="N67" s="24">
        <v>18</v>
      </c>
      <c r="O67" s="24">
        <v>17</v>
      </c>
      <c r="P67" s="24">
        <v>17</v>
      </c>
      <c r="Q67" s="24">
        <v>17</v>
      </c>
      <c r="R67" s="24">
        <v>16</v>
      </c>
      <c r="S67" s="24">
        <v>15</v>
      </c>
      <c r="T67" s="24">
        <v>15</v>
      </c>
      <c r="U67" s="24">
        <v>14</v>
      </c>
      <c r="V67" s="24">
        <v>14</v>
      </c>
      <c r="W67" s="24">
        <v>11</v>
      </c>
      <c r="X67" s="24">
        <v>12</v>
      </c>
      <c r="Y67" s="24">
        <v>11</v>
      </c>
      <c r="Z67" s="24">
        <v>12</v>
      </c>
      <c r="AA67" s="24">
        <v>11</v>
      </c>
      <c r="AB67" s="24">
        <v>12</v>
      </c>
      <c r="AC67" s="24">
        <v>11</v>
      </c>
      <c r="AD67" s="24">
        <v>11</v>
      </c>
      <c r="AE67" s="24">
        <v>11</v>
      </c>
      <c r="AF67" s="24">
        <v>11</v>
      </c>
      <c r="AG67" s="24">
        <v>10</v>
      </c>
      <c r="AH67" s="24">
        <v>11</v>
      </c>
      <c r="AI67" s="24">
        <v>10</v>
      </c>
      <c r="AJ67" s="24">
        <v>11</v>
      </c>
      <c r="AK67" s="24">
        <v>10</v>
      </c>
      <c r="AL67" s="24">
        <v>12</v>
      </c>
      <c r="AM67" s="24">
        <v>10</v>
      </c>
      <c r="AN67" s="24">
        <v>10</v>
      </c>
      <c r="AO67" s="24">
        <v>10</v>
      </c>
      <c r="AP67" s="24">
        <v>11</v>
      </c>
      <c r="AQ67" s="24">
        <v>10</v>
      </c>
      <c r="AR67" s="24">
        <v>10</v>
      </c>
      <c r="AS67" s="24">
        <v>10</v>
      </c>
      <c r="AT67" s="24">
        <v>10</v>
      </c>
      <c r="AU67" s="24">
        <v>8</v>
      </c>
      <c r="AV67" s="24">
        <v>9</v>
      </c>
      <c r="AW67" s="24">
        <v>8</v>
      </c>
      <c r="AX67" s="24">
        <v>8</v>
      </c>
      <c r="AY67" s="24">
        <v>8</v>
      </c>
      <c r="AZ67" s="24">
        <v>10</v>
      </c>
      <c r="BA67" s="24">
        <v>9</v>
      </c>
      <c r="BB67" s="24">
        <v>9</v>
      </c>
      <c r="BC67" s="24">
        <v>10</v>
      </c>
      <c r="BD67" s="24">
        <v>11</v>
      </c>
      <c r="BE67" s="24">
        <v>10</v>
      </c>
      <c r="BF67" s="24">
        <v>11</v>
      </c>
      <c r="BG67" s="24">
        <v>9</v>
      </c>
      <c r="BH67" s="24">
        <v>9</v>
      </c>
      <c r="BI67" s="24">
        <v>9</v>
      </c>
      <c r="BJ67" s="24">
        <v>10</v>
      </c>
      <c r="BK67" s="24">
        <v>8</v>
      </c>
      <c r="BL67" s="24">
        <v>8</v>
      </c>
      <c r="BM67" s="24">
        <v>9</v>
      </c>
      <c r="BN67" s="24">
        <v>8</v>
      </c>
      <c r="BO67" s="24">
        <v>8</v>
      </c>
      <c r="BP67" s="24">
        <v>9</v>
      </c>
      <c r="BQ67" s="24">
        <v>8</v>
      </c>
      <c r="BR67" s="24">
        <v>9</v>
      </c>
      <c r="BS67" s="24">
        <v>8</v>
      </c>
      <c r="BT67" s="24">
        <v>9</v>
      </c>
      <c r="BU67" s="24">
        <v>8</v>
      </c>
      <c r="BV67" s="24">
        <v>8</v>
      </c>
      <c r="BW67" s="24">
        <v>6</v>
      </c>
      <c r="BX67" s="24">
        <v>7</v>
      </c>
      <c r="BY67" s="24">
        <v>6</v>
      </c>
      <c r="BZ67" s="24">
        <v>6</v>
      </c>
      <c r="CA67" s="24">
        <v>6</v>
      </c>
      <c r="CB67" s="24">
        <v>5</v>
      </c>
      <c r="CC67" s="24">
        <v>5</v>
      </c>
      <c r="CD67" s="24">
        <v>5</v>
      </c>
      <c r="CE67" s="24">
        <v>3</v>
      </c>
      <c r="CF67" s="24">
        <v>3</v>
      </c>
      <c r="CG67" s="24">
        <v>4</v>
      </c>
      <c r="CH67" s="24">
        <v>3</v>
      </c>
      <c r="CI67" s="24">
        <v>3</v>
      </c>
      <c r="CJ67" s="24">
        <v>4</v>
      </c>
      <c r="CK67" s="24">
        <v>3</v>
      </c>
      <c r="CL67" s="24">
        <v>2</v>
      </c>
      <c r="CM67" s="24">
        <v>3</v>
      </c>
      <c r="CN67" s="24">
        <v>2</v>
      </c>
      <c r="CO67" s="24">
        <v>2</v>
      </c>
      <c r="CP67" s="24">
        <v>1</v>
      </c>
      <c r="CQ67" s="24">
        <v>2</v>
      </c>
      <c r="CR67" s="24">
        <v>2</v>
      </c>
      <c r="CS67" s="24">
        <v>1</v>
      </c>
      <c r="CT67" s="24">
        <v>0</v>
      </c>
      <c r="CU67" s="24">
        <v>0</v>
      </c>
      <c r="CV67" s="24">
        <v>1</v>
      </c>
      <c r="CW67" s="24">
        <v>0</v>
      </c>
      <c r="CX67" s="24">
        <v>0</v>
      </c>
      <c r="CY67" s="24">
        <v>0</v>
      </c>
      <c r="CZ67" s="24">
        <v>2</v>
      </c>
      <c r="DA67" s="24">
        <v>0</v>
      </c>
      <c r="DB67" s="24">
        <v>0</v>
      </c>
      <c r="DC67" s="24">
        <v>15</v>
      </c>
      <c r="DD67" s="24">
        <v>16</v>
      </c>
      <c r="DE67" s="24">
        <v>15</v>
      </c>
      <c r="DF67" s="24">
        <v>16</v>
      </c>
      <c r="DG67" s="24">
        <v>16</v>
      </c>
      <c r="DH67" s="24">
        <v>15</v>
      </c>
      <c r="DI67" s="24">
        <v>16</v>
      </c>
      <c r="DJ67" s="24">
        <v>17</v>
      </c>
      <c r="DK67" s="24">
        <v>16</v>
      </c>
      <c r="DL67" s="24">
        <v>16</v>
      </c>
      <c r="DM67" s="24">
        <v>16</v>
      </c>
      <c r="DN67" s="24">
        <v>17</v>
      </c>
      <c r="DO67" s="24">
        <v>16</v>
      </c>
      <c r="DP67" s="24">
        <v>15</v>
      </c>
      <c r="DQ67" s="24">
        <v>15</v>
      </c>
      <c r="DR67" s="24">
        <v>15</v>
      </c>
      <c r="DS67" s="24">
        <v>14</v>
      </c>
      <c r="DT67" s="24">
        <v>14</v>
      </c>
      <c r="DU67" s="24">
        <v>13</v>
      </c>
      <c r="DV67" s="24">
        <v>12</v>
      </c>
      <c r="DW67" s="24">
        <v>12</v>
      </c>
      <c r="DX67" s="24">
        <v>12</v>
      </c>
      <c r="DY67" s="24">
        <v>13</v>
      </c>
      <c r="DZ67" s="24">
        <v>12</v>
      </c>
      <c r="EA67" s="24">
        <v>12</v>
      </c>
      <c r="EB67" s="24">
        <v>12</v>
      </c>
      <c r="EC67" s="24">
        <v>12</v>
      </c>
      <c r="ED67" s="24">
        <v>13</v>
      </c>
      <c r="EE67" s="24">
        <v>12</v>
      </c>
      <c r="EF67" s="24">
        <v>13</v>
      </c>
      <c r="EG67" s="24">
        <v>12</v>
      </c>
      <c r="EH67" s="24">
        <v>11</v>
      </c>
      <c r="EI67" s="24">
        <v>11</v>
      </c>
      <c r="EJ67" s="24">
        <v>10</v>
      </c>
      <c r="EK67" s="24">
        <v>10</v>
      </c>
      <c r="EL67" s="24">
        <v>9</v>
      </c>
      <c r="EM67" s="24">
        <v>8</v>
      </c>
      <c r="EN67" s="24">
        <v>9</v>
      </c>
      <c r="EO67" s="24">
        <v>9</v>
      </c>
      <c r="EP67" s="24">
        <v>8</v>
      </c>
      <c r="EQ67" s="24">
        <v>9</v>
      </c>
      <c r="ER67" s="24">
        <v>8</v>
      </c>
      <c r="ES67" s="24">
        <v>9</v>
      </c>
      <c r="ET67" s="24">
        <v>8</v>
      </c>
      <c r="EU67" s="24">
        <v>10</v>
      </c>
      <c r="EV67" s="24">
        <v>10</v>
      </c>
      <c r="EW67" s="24">
        <v>10</v>
      </c>
      <c r="EX67" s="24">
        <v>11</v>
      </c>
      <c r="EY67" s="24">
        <v>11</v>
      </c>
      <c r="EZ67" s="24">
        <v>13</v>
      </c>
      <c r="FA67" s="24">
        <v>12</v>
      </c>
      <c r="FB67" s="24">
        <v>11</v>
      </c>
      <c r="FC67" s="24">
        <v>12</v>
      </c>
      <c r="FD67" s="24">
        <v>12</v>
      </c>
      <c r="FE67" s="24">
        <v>11</v>
      </c>
      <c r="FF67" s="24">
        <v>11</v>
      </c>
      <c r="FG67" s="24">
        <v>10</v>
      </c>
      <c r="FH67" s="24">
        <v>11</v>
      </c>
      <c r="FI67" s="24">
        <v>10</v>
      </c>
      <c r="FJ67" s="24">
        <v>9</v>
      </c>
      <c r="FK67" s="24">
        <v>10</v>
      </c>
      <c r="FL67" s="24">
        <v>10</v>
      </c>
      <c r="FM67" s="24">
        <v>9</v>
      </c>
      <c r="FN67" s="24">
        <v>10</v>
      </c>
      <c r="FO67" s="24">
        <v>10</v>
      </c>
      <c r="FP67" s="24">
        <v>9</v>
      </c>
      <c r="FQ67" s="24">
        <v>8</v>
      </c>
      <c r="FR67" s="24">
        <v>8</v>
      </c>
      <c r="FS67" s="24">
        <v>8</v>
      </c>
      <c r="FT67" s="24">
        <v>6</v>
      </c>
      <c r="FU67" s="24">
        <v>7</v>
      </c>
      <c r="FV67" s="24">
        <v>7</v>
      </c>
      <c r="FW67" s="24">
        <v>6</v>
      </c>
      <c r="FX67" s="24">
        <v>7</v>
      </c>
      <c r="FY67" s="24">
        <v>6</v>
      </c>
      <c r="FZ67" s="24">
        <v>6</v>
      </c>
      <c r="GA67" s="24">
        <v>7</v>
      </c>
      <c r="GB67" s="24">
        <v>6</v>
      </c>
      <c r="GC67" s="24">
        <v>6</v>
      </c>
      <c r="GD67" s="24">
        <v>5</v>
      </c>
      <c r="GE67" s="24">
        <v>7</v>
      </c>
      <c r="GF67" s="24">
        <v>5</v>
      </c>
      <c r="GG67" s="24">
        <v>5</v>
      </c>
      <c r="GH67" s="24">
        <v>4</v>
      </c>
      <c r="GI67" s="24">
        <v>4</v>
      </c>
      <c r="GJ67" s="24">
        <v>3</v>
      </c>
      <c r="GK67" s="24">
        <v>4</v>
      </c>
      <c r="GL67" s="24">
        <v>2</v>
      </c>
      <c r="GM67" s="24">
        <v>3</v>
      </c>
      <c r="GN67" s="24">
        <v>1</v>
      </c>
      <c r="GO67" s="24">
        <v>2</v>
      </c>
      <c r="GP67" s="24">
        <v>1</v>
      </c>
      <c r="GQ67" s="24">
        <v>2</v>
      </c>
      <c r="GR67" s="24">
        <v>1</v>
      </c>
      <c r="GS67" s="24">
        <v>0</v>
      </c>
      <c r="GT67" s="24">
        <v>1</v>
      </c>
      <c r="GU67" s="24">
        <v>0</v>
      </c>
      <c r="GV67" s="24">
        <v>0</v>
      </c>
      <c r="GW67" s="24">
        <v>0</v>
      </c>
      <c r="GX67" s="24">
        <v>2</v>
      </c>
      <c r="GY67" s="25">
        <v>0</v>
      </c>
    </row>
    <row r="68" spans="1:207" s="17" customFormat="1" ht="14.25" x14ac:dyDescent="0.2">
      <c r="A68" s="23" t="s">
        <v>211</v>
      </c>
      <c r="B68" s="24">
        <v>2021</v>
      </c>
      <c r="C68" s="24">
        <f>SUM(Tabla1[[#This Row],[Hombres_0]:[Hombres_100 y más]])</f>
        <v>885</v>
      </c>
      <c r="D68" s="24">
        <f>SUM(Tabla1[[#This Row],[Mujeres_0]:[Mujeres_100 y más]])</f>
        <v>938</v>
      </c>
      <c r="E68" s="24">
        <f>Tabla1[[#This Row],[TOTAL HOMBRES]]+Tabla1[[#This Row],[TOTAL MUJERES]]</f>
        <v>1823</v>
      </c>
      <c r="F68" s="26">
        <v>18</v>
      </c>
      <c r="G68" s="26">
        <v>17</v>
      </c>
      <c r="H68" s="26">
        <v>19</v>
      </c>
      <c r="I68" s="26">
        <v>18</v>
      </c>
      <c r="J68" s="26">
        <v>18</v>
      </c>
      <c r="K68" s="26">
        <v>17</v>
      </c>
      <c r="L68" s="26">
        <v>19</v>
      </c>
      <c r="M68" s="26">
        <v>17</v>
      </c>
      <c r="N68" s="26">
        <v>18</v>
      </c>
      <c r="O68" s="26">
        <v>18</v>
      </c>
      <c r="P68" s="26">
        <v>16</v>
      </c>
      <c r="Q68" s="26">
        <v>17</v>
      </c>
      <c r="R68" s="26">
        <v>16</v>
      </c>
      <c r="S68" s="26">
        <v>15</v>
      </c>
      <c r="T68" s="26">
        <v>15</v>
      </c>
      <c r="U68" s="26">
        <v>14</v>
      </c>
      <c r="V68" s="26">
        <v>14</v>
      </c>
      <c r="W68" s="26">
        <v>12</v>
      </c>
      <c r="X68" s="26">
        <v>12</v>
      </c>
      <c r="Y68" s="26">
        <v>12</v>
      </c>
      <c r="Z68" s="26">
        <v>12</v>
      </c>
      <c r="AA68" s="26">
        <v>11</v>
      </c>
      <c r="AB68" s="26">
        <v>11</v>
      </c>
      <c r="AC68" s="26">
        <v>11</v>
      </c>
      <c r="AD68" s="26">
        <v>12</v>
      </c>
      <c r="AE68" s="26">
        <v>11</v>
      </c>
      <c r="AF68" s="26">
        <v>10</v>
      </c>
      <c r="AG68" s="26">
        <v>11</v>
      </c>
      <c r="AH68" s="26">
        <v>12</v>
      </c>
      <c r="AI68" s="26">
        <v>10</v>
      </c>
      <c r="AJ68" s="26">
        <v>11</v>
      </c>
      <c r="AK68" s="26">
        <v>11</v>
      </c>
      <c r="AL68" s="26">
        <v>11</v>
      </c>
      <c r="AM68" s="26">
        <v>11</v>
      </c>
      <c r="AN68" s="26">
        <v>10</v>
      </c>
      <c r="AO68" s="26">
        <v>10</v>
      </c>
      <c r="AP68" s="26">
        <v>11</v>
      </c>
      <c r="AQ68" s="26">
        <v>9</v>
      </c>
      <c r="AR68" s="26">
        <v>10</v>
      </c>
      <c r="AS68" s="26">
        <v>11</v>
      </c>
      <c r="AT68" s="26">
        <v>9</v>
      </c>
      <c r="AU68" s="26">
        <v>9</v>
      </c>
      <c r="AV68" s="26">
        <v>8</v>
      </c>
      <c r="AW68" s="26">
        <v>8</v>
      </c>
      <c r="AX68" s="26">
        <v>8</v>
      </c>
      <c r="AY68" s="26">
        <v>8</v>
      </c>
      <c r="AZ68" s="26">
        <v>10</v>
      </c>
      <c r="BA68" s="26">
        <v>9</v>
      </c>
      <c r="BB68" s="26">
        <v>9</v>
      </c>
      <c r="BC68" s="26">
        <v>11</v>
      </c>
      <c r="BD68" s="26">
        <v>10</v>
      </c>
      <c r="BE68" s="26">
        <v>10</v>
      </c>
      <c r="BF68" s="26">
        <v>10</v>
      </c>
      <c r="BG68" s="26">
        <v>11</v>
      </c>
      <c r="BH68" s="26">
        <v>9</v>
      </c>
      <c r="BI68" s="26">
        <v>9</v>
      </c>
      <c r="BJ68" s="26">
        <v>9</v>
      </c>
      <c r="BK68" s="26">
        <v>9</v>
      </c>
      <c r="BL68" s="26">
        <v>8</v>
      </c>
      <c r="BM68" s="26">
        <v>8</v>
      </c>
      <c r="BN68" s="26">
        <v>9</v>
      </c>
      <c r="BO68" s="26">
        <v>8</v>
      </c>
      <c r="BP68" s="26">
        <v>8</v>
      </c>
      <c r="BQ68" s="26">
        <v>9</v>
      </c>
      <c r="BR68" s="26">
        <v>8</v>
      </c>
      <c r="BS68" s="26">
        <v>9</v>
      </c>
      <c r="BT68" s="26">
        <v>9</v>
      </c>
      <c r="BU68" s="26">
        <v>9</v>
      </c>
      <c r="BV68" s="26">
        <v>8</v>
      </c>
      <c r="BW68" s="26">
        <v>6</v>
      </c>
      <c r="BX68" s="26">
        <v>7</v>
      </c>
      <c r="BY68" s="26">
        <v>6</v>
      </c>
      <c r="BZ68" s="26">
        <v>6</v>
      </c>
      <c r="CA68" s="26">
        <v>7</v>
      </c>
      <c r="CB68" s="26">
        <v>5</v>
      </c>
      <c r="CC68" s="26">
        <v>5</v>
      </c>
      <c r="CD68" s="26">
        <v>5</v>
      </c>
      <c r="CE68" s="26">
        <v>3</v>
      </c>
      <c r="CF68" s="26">
        <v>3</v>
      </c>
      <c r="CG68" s="26">
        <v>3</v>
      </c>
      <c r="CH68" s="26">
        <v>3</v>
      </c>
      <c r="CI68" s="26">
        <v>4</v>
      </c>
      <c r="CJ68" s="26">
        <v>4</v>
      </c>
      <c r="CK68" s="26">
        <v>3</v>
      </c>
      <c r="CL68" s="26">
        <v>2</v>
      </c>
      <c r="CM68" s="26">
        <v>3</v>
      </c>
      <c r="CN68" s="26">
        <v>2</v>
      </c>
      <c r="CO68" s="26">
        <v>2</v>
      </c>
      <c r="CP68" s="26">
        <v>1</v>
      </c>
      <c r="CQ68" s="26">
        <v>2</v>
      </c>
      <c r="CR68" s="26">
        <v>2</v>
      </c>
      <c r="CS68" s="26">
        <v>0</v>
      </c>
      <c r="CT68" s="26">
        <v>0</v>
      </c>
      <c r="CU68" s="26">
        <v>1</v>
      </c>
      <c r="CV68" s="26">
        <v>0</v>
      </c>
      <c r="CW68" s="26">
        <v>1</v>
      </c>
      <c r="CX68" s="26">
        <v>0</v>
      </c>
      <c r="CY68" s="26">
        <v>0</v>
      </c>
      <c r="CZ68" s="26">
        <v>1</v>
      </c>
      <c r="DA68" s="26">
        <v>1</v>
      </c>
      <c r="DB68" s="26">
        <v>0</v>
      </c>
      <c r="DC68" s="26">
        <v>15</v>
      </c>
      <c r="DD68" s="26">
        <v>15</v>
      </c>
      <c r="DE68" s="26">
        <v>16</v>
      </c>
      <c r="DF68" s="26">
        <v>16</v>
      </c>
      <c r="DG68" s="26">
        <v>16</v>
      </c>
      <c r="DH68" s="26">
        <v>15</v>
      </c>
      <c r="DI68" s="26">
        <v>16</v>
      </c>
      <c r="DJ68" s="26">
        <v>16</v>
      </c>
      <c r="DK68" s="26">
        <v>17</v>
      </c>
      <c r="DL68" s="26">
        <v>17</v>
      </c>
      <c r="DM68" s="26">
        <v>16</v>
      </c>
      <c r="DN68" s="26">
        <v>16</v>
      </c>
      <c r="DO68" s="26">
        <v>16</v>
      </c>
      <c r="DP68" s="26">
        <v>16</v>
      </c>
      <c r="DQ68" s="26">
        <v>16</v>
      </c>
      <c r="DR68" s="26">
        <v>14</v>
      </c>
      <c r="DS68" s="26">
        <v>14</v>
      </c>
      <c r="DT68" s="26">
        <v>14</v>
      </c>
      <c r="DU68" s="26">
        <v>13</v>
      </c>
      <c r="DV68" s="26">
        <v>12</v>
      </c>
      <c r="DW68" s="26">
        <v>13</v>
      </c>
      <c r="DX68" s="26">
        <v>12</v>
      </c>
      <c r="DY68" s="26">
        <v>13</v>
      </c>
      <c r="DZ68" s="26">
        <v>12</v>
      </c>
      <c r="EA68" s="26">
        <v>12</v>
      </c>
      <c r="EB68" s="26">
        <v>12</v>
      </c>
      <c r="EC68" s="26">
        <v>12</v>
      </c>
      <c r="ED68" s="26">
        <v>13</v>
      </c>
      <c r="EE68" s="26">
        <v>13</v>
      </c>
      <c r="EF68" s="26">
        <v>13</v>
      </c>
      <c r="EG68" s="26">
        <v>12</v>
      </c>
      <c r="EH68" s="26">
        <v>11</v>
      </c>
      <c r="EI68" s="26">
        <v>11</v>
      </c>
      <c r="EJ68" s="26">
        <v>10</v>
      </c>
      <c r="EK68" s="26">
        <v>9</v>
      </c>
      <c r="EL68" s="26">
        <v>10</v>
      </c>
      <c r="EM68" s="26">
        <v>8</v>
      </c>
      <c r="EN68" s="26">
        <v>10</v>
      </c>
      <c r="EO68" s="26">
        <v>8</v>
      </c>
      <c r="EP68" s="26">
        <v>8</v>
      </c>
      <c r="EQ68" s="26">
        <v>9</v>
      </c>
      <c r="ER68" s="26">
        <v>8</v>
      </c>
      <c r="ES68" s="26">
        <v>8</v>
      </c>
      <c r="ET68" s="26">
        <v>10</v>
      </c>
      <c r="EU68" s="26">
        <v>9</v>
      </c>
      <c r="EV68" s="26">
        <v>10</v>
      </c>
      <c r="EW68" s="26">
        <v>10</v>
      </c>
      <c r="EX68" s="26">
        <v>11</v>
      </c>
      <c r="EY68" s="26">
        <v>12</v>
      </c>
      <c r="EZ68" s="26">
        <v>12</v>
      </c>
      <c r="FA68" s="26">
        <v>12</v>
      </c>
      <c r="FB68" s="26">
        <v>11</v>
      </c>
      <c r="FC68" s="26">
        <v>12</v>
      </c>
      <c r="FD68" s="26">
        <v>11</v>
      </c>
      <c r="FE68" s="26">
        <v>13</v>
      </c>
      <c r="FF68" s="26">
        <v>10</v>
      </c>
      <c r="FG68" s="26">
        <v>11</v>
      </c>
      <c r="FH68" s="26">
        <v>10</v>
      </c>
      <c r="FI68" s="26">
        <v>10</v>
      </c>
      <c r="FJ68" s="26">
        <v>10</v>
      </c>
      <c r="FK68" s="26">
        <v>9</v>
      </c>
      <c r="FL68" s="26">
        <v>11</v>
      </c>
      <c r="FM68" s="26">
        <v>10</v>
      </c>
      <c r="FN68" s="26">
        <v>9</v>
      </c>
      <c r="FO68" s="26">
        <v>10</v>
      </c>
      <c r="FP68" s="26">
        <v>9</v>
      </c>
      <c r="FQ68" s="26">
        <v>7</v>
      </c>
      <c r="FR68" s="26">
        <v>9</v>
      </c>
      <c r="FS68" s="26">
        <v>8</v>
      </c>
      <c r="FT68" s="26">
        <v>6</v>
      </c>
      <c r="FU68" s="26">
        <v>7</v>
      </c>
      <c r="FV68" s="26">
        <v>7</v>
      </c>
      <c r="FW68" s="26">
        <v>7</v>
      </c>
      <c r="FX68" s="26">
        <v>7</v>
      </c>
      <c r="FY68" s="26">
        <v>7</v>
      </c>
      <c r="FZ68" s="26">
        <v>6</v>
      </c>
      <c r="GA68" s="26">
        <v>6</v>
      </c>
      <c r="GB68" s="26">
        <v>7</v>
      </c>
      <c r="GC68" s="26">
        <v>6</v>
      </c>
      <c r="GD68" s="26">
        <v>6</v>
      </c>
      <c r="GE68" s="26">
        <v>7</v>
      </c>
      <c r="GF68" s="26">
        <v>5</v>
      </c>
      <c r="GG68" s="26">
        <v>4</v>
      </c>
      <c r="GH68" s="26">
        <v>4</v>
      </c>
      <c r="GI68" s="26">
        <v>4</v>
      </c>
      <c r="GJ68" s="26">
        <v>4</v>
      </c>
      <c r="GK68" s="26">
        <v>4</v>
      </c>
      <c r="GL68" s="26">
        <v>2</v>
      </c>
      <c r="GM68" s="26">
        <v>3</v>
      </c>
      <c r="GN68" s="26">
        <v>1</v>
      </c>
      <c r="GO68" s="26">
        <v>2</v>
      </c>
      <c r="GP68" s="26">
        <v>1</v>
      </c>
      <c r="GQ68" s="26">
        <v>2</v>
      </c>
      <c r="GR68" s="26">
        <v>0</v>
      </c>
      <c r="GS68" s="26">
        <v>1</v>
      </c>
      <c r="GT68" s="26">
        <v>1</v>
      </c>
      <c r="GU68" s="26">
        <v>0</v>
      </c>
      <c r="GV68" s="26">
        <v>0</v>
      </c>
      <c r="GW68" s="26">
        <v>0</v>
      </c>
      <c r="GX68" s="26">
        <v>2</v>
      </c>
      <c r="GY68" s="26">
        <v>0</v>
      </c>
    </row>
    <row r="69" spans="1:207" s="17" customFormat="1" ht="12.75" hidden="1" x14ac:dyDescent="0.2">
      <c r="A69" s="23" t="s">
        <v>212</v>
      </c>
      <c r="B69" s="24">
        <v>2011</v>
      </c>
      <c r="C69" s="24">
        <f>SUM(Tabla1[[#This Row],[Hombres_0]:[Hombres_100 y más]])</f>
        <v>3007</v>
      </c>
      <c r="D69" s="24">
        <f>SUM(Tabla1[[#This Row],[Mujeres_0]:[Mujeres_100 y más]])</f>
        <v>3317</v>
      </c>
      <c r="E69" s="24">
        <f>Tabla1[[#This Row],[TOTAL HOMBRES]]+Tabla1[[#This Row],[TOTAL MUJERES]]</f>
        <v>6324</v>
      </c>
      <c r="F69" s="24">
        <v>44</v>
      </c>
      <c r="G69" s="24">
        <v>45</v>
      </c>
      <c r="H69" s="24">
        <v>47</v>
      </c>
      <c r="I69" s="24">
        <v>47</v>
      </c>
      <c r="J69" s="24">
        <v>48</v>
      </c>
      <c r="K69" s="24">
        <v>48</v>
      </c>
      <c r="L69" s="24">
        <v>48</v>
      </c>
      <c r="M69" s="24">
        <v>49</v>
      </c>
      <c r="N69" s="24">
        <v>49</v>
      </c>
      <c r="O69" s="24">
        <v>51</v>
      </c>
      <c r="P69" s="24">
        <v>52</v>
      </c>
      <c r="Q69" s="24">
        <v>54</v>
      </c>
      <c r="R69" s="24">
        <v>54</v>
      </c>
      <c r="S69" s="24">
        <v>55</v>
      </c>
      <c r="T69" s="24">
        <v>55</v>
      </c>
      <c r="U69" s="24">
        <v>55</v>
      </c>
      <c r="V69" s="24">
        <v>55</v>
      </c>
      <c r="W69" s="24">
        <v>53</v>
      </c>
      <c r="X69" s="24">
        <v>50</v>
      </c>
      <c r="Y69" s="24">
        <v>49</v>
      </c>
      <c r="Z69" s="24">
        <v>46</v>
      </c>
      <c r="AA69" s="24">
        <v>44</v>
      </c>
      <c r="AB69" s="24">
        <v>42</v>
      </c>
      <c r="AC69" s="24">
        <v>40</v>
      </c>
      <c r="AD69" s="24">
        <v>39</v>
      </c>
      <c r="AE69" s="24">
        <v>38</v>
      </c>
      <c r="AF69" s="24">
        <v>38</v>
      </c>
      <c r="AG69" s="24">
        <v>37</v>
      </c>
      <c r="AH69" s="24">
        <v>37</v>
      </c>
      <c r="AI69" s="24">
        <v>37</v>
      </c>
      <c r="AJ69" s="24">
        <v>37</v>
      </c>
      <c r="AK69" s="24">
        <v>37</v>
      </c>
      <c r="AL69" s="24">
        <v>38</v>
      </c>
      <c r="AM69" s="24">
        <v>37</v>
      </c>
      <c r="AN69" s="24">
        <v>37</v>
      </c>
      <c r="AO69" s="24">
        <v>37</v>
      </c>
      <c r="AP69" s="24">
        <v>36</v>
      </c>
      <c r="AQ69" s="24">
        <v>36</v>
      </c>
      <c r="AR69" s="24">
        <v>36</v>
      </c>
      <c r="AS69" s="24">
        <v>35</v>
      </c>
      <c r="AT69" s="24">
        <v>36</v>
      </c>
      <c r="AU69" s="24">
        <v>36</v>
      </c>
      <c r="AV69" s="24">
        <v>37</v>
      </c>
      <c r="AW69" s="24">
        <v>36</v>
      </c>
      <c r="AX69" s="24">
        <v>36</v>
      </c>
      <c r="AY69" s="24">
        <v>36</v>
      </c>
      <c r="AZ69" s="24">
        <v>37</v>
      </c>
      <c r="BA69" s="24">
        <v>37</v>
      </c>
      <c r="BB69" s="24">
        <v>37</v>
      </c>
      <c r="BC69" s="24">
        <v>37</v>
      </c>
      <c r="BD69" s="24">
        <v>37</v>
      </c>
      <c r="BE69" s="24">
        <v>36</v>
      </c>
      <c r="BF69" s="24">
        <v>34</v>
      </c>
      <c r="BG69" s="24">
        <v>33</v>
      </c>
      <c r="BH69" s="24">
        <v>33</v>
      </c>
      <c r="BI69" s="24">
        <v>32</v>
      </c>
      <c r="BJ69" s="24">
        <v>30</v>
      </c>
      <c r="BK69" s="24">
        <v>29</v>
      </c>
      <c r="BL69" s="24">
        <v>28</v>
      </c>
      <c r="BM69" s="24">
        <v>28</v>
      </c>
      <c r="BN69" s="24">
        <v>26</v>
      </c>
      <c r="BO69" s="24">
        <v>25</v>
      </c>
      <c r="BP69" s="24">
        <v>25</v>
      </c>
      <c r="BQ69" s="24">
        <v>23</v>
      </c>
      <c r="BR69" s="24">
        <v>23</v>
      </c>
      <c r="BS69" s="24">
        <v>22</v>
      </c>
      <c r="BT69" s="24">
        <v>22</v>
      </c>
      <c r="BU69" s="24">
        <v>21</v>
      </c>
      <c r="BV69" s="24">
        <v>21</v>
      </c>
      <c r="BW69" s="24">
        <v>21</v>
      </c>
      <c r="BX69" s="24">
        <v>21</v>
      </c>
      <c r="BY69" s="24">
        <v>20</v>
      </c>
      <c r="BZ69" s="24">
        <v>19</v>
      </c>
      <c r="CA69" s="24">
        <v>19</v>
      </c>
      <c r="CB69" s="24">
        <v>19</v>
      </c>
      <c r="CC69" s="24">
        <v>20</v>
      </c>
      <c r="CD69" s="24">
        <v>19</v>
      </c>
      <c r="CE69" s="24">
        <v>19</v>
      </c>
      <c r="CF69" s="24">
        <v>18</v>
      </c>
      <c r="CG69" s="24">
        <v>18</v>
      </c>
      <c r="CH69" s="24">
        <v>16</v>
      </c>
      <c r="CI69" s="24">
        <v>16</v>
      </c>
      <c r="CJ69" s="24">
        <v>15</v>
      </c>
      <c r="CK69" s="24">
        <v>14</v>
      </c>
      <c r="CL69" s="24">
        <v>13</v>
      </c>
      <c r="CM69" s="24">
        <v>11</v>
      </c>
      <c r="CN69" s="24">
        <v>10</v>
      </c>
      <c r="CO69" s="24">
        <v>8</v>
      </c>
      <c r="CP69" s="24">
        <v>6</v>
      </c>
      <c r="CQ69" s="24">
        <v>5</v>
      </c>
      <c r="CR69" s="24">
        <v>4</v>
      </c>
      <c r="CS69" s="24">
        <v>4</v>
      </c>
      <c r="CT69" s="24">
        <v>2</v>
      </c>
      <c r="CU69" s="24">
        <v>1</v>
      </c>
      <c r="CV69" s="24">
        <v>1</v>
      </c>
      <c r="CW69" s="24">
        <v>1</v>
      </c>
      <c r="CX69" s="24">
        <v>1</v>
      </c>
      <c r="CY69" s="24">
        <v>1</v>
      </c>
      <c r="CZ69" s="24">
        <v>0</v>
      </c>
      <c r="DA69" s="24">
        <v>0</v>
      </c>
      <c r="DB69" s="24">
        <v>0</v>
      </c>
      <c r="DC69" s="24">
        <v>40</v>
      </c>
      <c r="DD69" s="24">
        <v>41</v>
      </c>
      <c r="DE69" s="24">
        <v>43</v>
      </c>
      <c r="DF69" s="24">
        <v>43</v>
      </c>
      <c r="DG69" s="24">
        <v>44</v>
      </c>
      <c r="DH69" s="24">
        <v>43</v>
      </c>
      <c r="DI69" s="24">
        <v>44</v>
      </c>
      <c r="DJ69" s="24">
        <v>45</v>
      </c>
      <c r="DK69" s="24">
        <v>47</v>
      </c>
      <c r="DL69" s="24">
        <v>47</v>
      </c>
      <c r="DM69" s="24">
        <v>49</v>
      </c>
      <c r="DN69" s="24">
        <v>49</v>
      </c>
      <c r="DO69" s="24">
        <v>50</v>
      </c>
      <c r="DP69" s="24">
        <v>51</v>
      </c>
      <c r="DQ69" s="24">
        <v>52</v>
      </c>
      <c r="DR69" s="24">
        <v>52</v>
      </c>
      <c r="DS69" s="24">
        <v>52</v>
      </c>
      <c r="DT69" s="24">
        <v>52</v>
      </c>
      <c r="DU69" s="24">
        <v>51</v>
      </c>
      <c r="DV69" s="24">
        <v>48</v>
      </c>
      <c r="DW69" s="24">
        <v>46</v>
      </c>
      <c r="DX69" s="24">
        <v>44</v>
      </c>
      <c r="DY69" s="24">
        <v>43</v>
      </c>
      <c r="DZ69" s="24">
        <v>42</v>
      </c>
      <c r="EA69" s="24">
        <v>41</v>
      </c>
      <c r="EB69" s="24">
        <v>40</v>
      </c>
      <c r="EC69" s="24">
        <v>39</v>
      </c>
      <c r="ED69" s="24">
        <v>39</v>
      </c>
      <c r="EE69" s="24">
        <v>40</v>
      </c>
      <c r="EF69" s="24">
        <v>40</v>
      </c>
      <c r="EG69" s="24">
        <v>40</v>
      </c>
      <c r="EH69" s="24">
        <v>41</v>
      </c>
      <c r="EI69" s="24">
        <v>41</v>
      </c>
      <c r="EJ69" s="24">
        <v>41</v>
      </c>
      <c r="EK69" s="24">
        <v>41</v>
      </c>
      <c r="EL69" s="24">
        <v>41</v>
      </c>
      <c r="EM69" s="24">
        <v>41</v>
      </c>
      <c r="EN69" s="24">
        <v>42</v>
      </c>
      <c r="EO69" s="24">
        <v>42</v>
      </c>
      <c r="EP69" s="24">
        <v>43</v>
      </c>
      <c r="EQ69" s="24">
        <v>44</v>
      </c>
      <c r="ER69" s="24">
        <v>45</v>
      </c>
      <c r="ES69" s="24">
        <v>46</v>
      </c>
      <c r="ET69" s="24">
        <v>46</v>
      </c>
      <c r="EU69" s="24">
        <v>46</v>
      </c>
      <c r="EV69" s="24">
        <v>47</v>
      </c>
      <c r="EW69" s="24">
        <v>47</v>
      </c>
      <c r="EX69" s="24">
        <v>47</v>
      </c>
      <c r="EY69" s="24">
        <v>47</v>
      </c>
      <c r="EZ69" s="24">
        <v>46</v>
      </c>
      <c r="FA69" s="24">
        <v>45</v>
      </c>
      <c r="FB69" s="24">
        <v>44</v>
      </c>
      <c r="FC69" s="24">
        <v>43</v>
      </c>
      <c r="FD69" s="24">
        <v>42</v>
      </c>
      <c r="FE69" s="24">
        <v>40</v>
      </c>
      <c r="FF69" s="24">
        <v>39</v>
      </c>
      <c r="FG69" s="24">
        <v>38</v>
      </c>
      <c r="FH69" s="24">
        <v>36</v>
      </c>
      <c r="FI69" s="24">
        <v>34</v>
      </c>
      <c r="FJ69" s="24">
        <v>33</v>
      </c>
      <c r="FK69" s="24">
        <v>32</v>
      </c>
      <c r="FL69" s="24">
        <v>29</v>
      </c>
      <c r="FM69" s="24">
        <v>29</v>
      </c>
      <c r="FN69" s="24">
        <v>28</v>
      </c>
      <c r="FO69" s="24">
        <v>28</v>
      </c>
      <c r="FP69" s="24">
        <v>28</v>
      </c>
      <c r="FQ69" s="24">
        <v>28</v>
      </c>
      <c r="FR69" s="24">
        <v>28</v>
      </c>
      <c r="FS69" s="24">
        <v>27</v>
      </c>
      <c r="FT69" s="24">
        <v>27</v>
      </c>
      <c r="FU69" s="24">
        <v>26</v>
      </c>
      <c r="FV69" s="24">
        <v>26</v>
      </c>
      <c r="FW69" s="24">
        <v>25</v>
      </c>
      <c r="FX69" s="24">
        <v>25</v>
      </c>
      <c r="FY69" s="24">
        <v>24</v>
      </c>
      <c r="FZ69" s="24">
        <v>23</v>
      </c>
      <c r="GA69" s="24">
        <v>23</v>
      </c>
      <c r="GB69" s="24">
        <v>22</v>
      </c>
      <c r="GC69" s="24">
        <v>22</v>
      </c>
      <c r="GD69" s="24">
        <v>21</v>
      </c>
      <c r="GE69" s="24">
        <v>20</v>
      </c>
      <c r="GF69" s="24">
        <v>19</v>
      </c>
      <c r="GG69" s="24">
        <v>17</v>
      </c>
      <c r="GH69" s="24">
        <v>16</v>
      </c>
      <c r="GI69" s="24">
        <v>15</v>
      </c>
      <c r="GJ69" s="24">
        <v>13</v>
      </c>
      <c r="GK69" s="24">
        <v>12</v>
      </c>
      <c r="GL69" s="24">
        <v>11</v>
      </c>
      <c r="GM69" s="24">
        <v>9</v>
      </c>
      <c r="GN69" s="24">
        <v>7</v>
      </c>
      <c r="GO69" s="24">
        <v>6</v>
      </c>
      <c r="GP69" s="24">
        <v>6</v>
      </c>
      <c r="GQ69" s="24">
        <v>6</v>
      </c>
      <c r="GR69" s="24">
        <v>4</v>
      </c>
      <c r="GS69" s="24">
        <v>2</v>
      </c>
      <c r="GT69" s="24">
        <v>2</v>
      </c>
      <c r="GU69" s="24">
        <v>2</v>
      </c>
      <c r="GV69" s="24">
        <v>1</v>
      </c>
      <c r="GW69" s="24">
        <v>1</v>
      </c>
      <c r="GX69" s="24">
        <v>1</v>
      </c>
      <c r="GY69" s="25">
        <v>1</v>
      </c>
    </row>
    <row r="70" spans="1:207" s="17" customFormat="1" ht="12.75" hidden="1" x14ac:dyDescent="0.2">
      <c r="A70" s="23" t="s">
        <v>212</v>
      </c>
      <c r="B70" s="24">
        <v>2012</v>
      </c>
      <c r="C70" s="24">
        <f>SUM(Tabla1[[#This Row],[Hombres_0]:[Hombres_100 y más]])</f>
        <v>3047</v>
      </c>
      <c r="D70" s="24">
        <f>SUM(Tabla1[[#This Row],[Mujeres_0]:[Mujeres_100 y más]])</f>
        <v>3299</v>
      </c>
      <c r="E70" s="24">
        <f>Tabla1[[#This Row],[TOTAL HOMBRES]]+Tabla1[[#This Row],[TOTAL MUJERES]]</f>
        <v>6346</v>
      </c>
      <c r="F70" s="24">
        <v>47</v>
      </c>
      <c r="G70" s="24">
        <v>47</v>
      </c>
      <c r="H70" s="24">
        <v>47</v>
      </c>
      <c r="I70" s="24">
        <v>48</v>
      </c>
      <c r="J70" s="24">
        <v>49</v>
      </c>
      <c r="K70" s="24">
        <v>49</v>
      </c>
      <c r="L70" s="24">
        <v>49</v>
      </c>
      <c r="M70" s="24">
        <v>49</v>
      </c>
      <c r="N70" s="24">
        <v>50</v>
      </c>
      <c r="O70" s="24">
        <v>52</v>
      </c>
      <c r="P70" s="24">
        <v>53</v>
      </c>
      <c r="Q70" s="24">
        <v>53</v>
      </c>
      <c r="R70" s="24">
        <v>54</v>
      </c>
      <c r="S70" s="24">
        <v>55</v>
      </c>
      <c r="T70" s="24">
        <v>55</v>
      </c>
      <c r="U70" s="24">
        <v>55</v>
      </c>
      <c r="V70" s="24">
        <v>54</v>
      </c>
      <c r="W70" s="24">
        <v>54</v>
      </c>
      <c r="X70" s="24">
        <v>53</v>
      </c>
      <c r="Y70" s="24">
        <v>51</v>
      </c>
      <c r="Z70" s="24">
        <v>49</v>
      </c>
      <c r="AA70" s="24">
        <v>46</v>
      </c>
      <c r="AB70" s="24">
        <v>44</v>
      </c>
      <c r="AC70" s="24">
        <v>43</v>
      </c>
      <c r="AD70" s="24">
        <v>42</v>
      </c>
      <c r="AE70" s="24">
        <v>41</v>
      </c>
      <c r="AF70" s="24">
        <v>40</v>
      </c>
      <c r="AG70" s="24">
        <v>40</v>
      </c>
      <c r="AH70" s="24">
        <v>40</v>
      </c>
      <c r="AI70" s="24">
        <v>39</v>
      </c>
      <c r="AJ70" s="24">
        <v>39</v>
      </c>
      <c r="AK70" s="24">
        <v>39</v>
      </c>
      <c r="AL70" s="24">
        <v>39</v>
      </c>
      <c r="AM70" s="24">
        <v>38</v>
      </c>
      <c r="AN70" s="24">
        <v>37</v>
      </c>
      <c r="AO70" s="24">
        <v>35</v>
      </c>
      <c r="AP70" s="24">
        <v>35</v>
      </c>
      <c r="AQ70" s="24">
        <v>34</v>
      </c>
      <c r="AR70" s="24">
        <v>33</v>
      </c>
      <c r="AS70" s="24">
        <v>33</v>
      </c>
      <c r="AT70" s="24">
        <v>34</v>
      </c>
      <c r="AU70" s="24">
        <v>34</v>
      </c>
      <c r="AV70" s="24">
        <v>35</v>
      </c>
      <c r="AW70" s="24">
        <v>36</v>
      </c>
      <c r="AX70" s="24">
        <v>36</v>
      </c>
      <c r="AY70" s="24">
        <v>36</v>
      </c>
      <c r="AZ70" s="24">
        <v>37</v>
      </c>
      <c r="BA70" s="24">
        <v>37</v>
      </c>
      <c r="BB70" s="24">
        <v>37</v>
      </c>
      <c r="BC70" s="24">
        <v>37</v>
      </c>
      <c r="BD70" s="24">
        <v>36</v>
      </c>
      <c r="BE70" s="24">
        <v>35</v>
      </c>
      <c r="BF70" s="24">
        <v>35</v>
      </c>
      <c r="BG70" s="24">
        <v>34</v>
      </c>
      <c r="BH70" s="24">
        <v>33</v>
      </c>
      <c r="BI70" s="24">
        <v>32</v>
      </c>
      <c r="BJ70" s="24">
        <v>31</v>
      </c>
      <c r="BK70" s="24">
        <v>30</v>
      </c>
      <c r="BL70" s="24">
        <v>29</v>
      </c>
      <c r="BM70" s="24">
        <v>28</v>
      </c>
      <c r="BN70" s="24">
        <v>27</v>
      </c>
      <c r="BO70" s="24">
        <v>26</v>
      </c>
      <c r="BP70" s="24">
        <v>26</v>
      </c>
      <c r="BQ70" s="24">
        <v>24</v>
      </c>
      <c r="BR70" s="24">
        <v>24</v>
      </c>
      <c r="BS70" s="24">
        <v>23</v>
      </c>
      <c r="BT70" s="24">
        <v>23</v>
      </c>
      <c r="BU70" s="24">
        <v>22</v>
      </c>
      <c r="BV70" s="24">
        <v>21</v>
      </c>
      <c r="BW70" s="24">
        <v>21</v>
      </c>
      <c r="BX70" s="24">
        <v>20</v>
      </c>
      <c r="BY70" s="24">
        <v>19</v>
      </c>
      <c r="BZ70" s="24">
        <v>19</v>
      </c>
      <c r="CA70" s="24">
        <v>19</v>
      </c>
      <c r="CB70" s="24">
        <v>19</v>
      </c>
      <c r="CC70" s="24">
        <v>18</v>
      </c>
      <c r="CD70" s="24">
        <v>17</v>
      </c>
      <c r="CE70" s="24">
        <v>17</v>
      </c>
      <c r="CF70" s="24">
        <v>17</v>
      </c>
      <c r="CG70" s="24">
        <v>17</v>
      </c>
      <c r="CH70" s="24">
        <v>16</v>
      </c>
      <c r="CI70" s="24">
        <v>15</v>
      </c>
      <c r="CJ70" s="24">
        <v>15</v>
      </c>
      <c r="CK70" s="24">
        <v>13</v>
      </c>
      <c r="CL70" s="24">
        <v>12</v>
      </c>
      <c r="CM70" s="24">
        <v>11</v>
      </c>
      <c r="CN70" s="24">
        <v>10</v>
      </c>
      <c r="CO70" s="24">
        <v>9</v>
      </c>
      <c r="CP70" s="24">
        <v>7</v>
      </c>
      <c r="CQ70" s="24">
        <v>6</v>
      </c>
      <c r="CR70" s="24">
        <v>5</v>
      </c>
      <c r="CS70" s="24">
        <v>5</v>
      </c>
      <c r="CT70" s="24">
        <v>5</v>
      </c>
      <c r="CU70" s="24">
        <v>2</v>
      </c>
      <c r="CV70" s="24">
        <v>1</v>
      </c>
      <c r="CW70" s="24">
        <v>1</v>
      </c>
      <c r="CX70" s="24">
        <v>1</v>
      </c>
      <c r="CY70" s="24">
        <v>1</v>
      </c>
      <c r="CZ70" s="24">
        <v>0</v>
      </c>
      <c r="DA70" s="24">
        <v>0</v>
      </c>
      <c r="DB70" s="24">
        <v>1</v>
      </c>
      <c r="DC70" s="24">
        <v>45</v>
      </c>
      <c r="DD70" s="24">
        <v>45</v>
      </c>
      <c r="DE70" s="24">
        <v>46</v>
      </c>
      <c r="DF70" s="24">
        <v>47</v>
      </c>
      <c r="DG70" s="24">
        <v>46</v>
      </c>
      <c r="DH70" s="24">
        <v>45</v>
      </c>
      <c r="DI70" s="24">
        <v>46</v>
      </c>
      <c r="DJ70" s="24">
        <v>47</v>
      </c>
      <c r="DK70" s="24">
        <v>46</v>
      </c>
      <c r="DL70" s="24">
        <v>47</v>
      </c>
      <c r="DM70" s="24">
        <v>47</v>
      </c>
      <c r="DN70" s="24">
        <v>47</v>
      </c>
      <c r="DO70" s="24">
        <v>48</v>
      </c>
      <c r="DP70" s="24">
        <v>49</v>
      </c>
      <c r="DQ70" s="24">
        <v>49</v>
      </c>
      <c r="DR70" s="24">
        <v>50</v>
      </c>
      <c r="DS70" s="24">
        <v>50</v>
      </c>
      <c r="DT70" s="24">
        <v>50</v>
      </c>
      <c r="DU70" s="24">
        <v>50</v>
      </c>
      <c r="DV70" s="24">
        <v>48</v>
      </c>
      <c r="DW70" s="24">
        <v>47</v>
      </c>
      <c r="DX70" s="24">
        <v>45</v>
      </c>
      <c r="DY70" s="24">
        <v>44</v>
      </c>
      <c r="DZ70" s="24">
        <v>43</v>
      </c>
      <c r="EA70" s="24">
        <v>42</v>
      </c>
      <c r="EB70" s="24">
        <v>41</v>
      </c>
      <c r="EC70" s="24">
        <v>41</v>
      </c>
      <c r="ED70" s="24">
        <v>41</v>
      </c>
      <c r="EE70" s="24">
        <v>42</v>
      </c>
      <c r="EF70" s="24">
        <v>42</v>
      </c>
      <c r="EG70" s="24">
        <v>42</v>
      </c>
      <c r="EH70" s="24">
        <v>42</v>
      </c>
      <c r="EI70" s="24">
        <v>42</v>
      </c>
      <c r="EJ70" s="24">
        <v>42</v>
      </c>
      <c r="EK70" s="24">
        <v>41</v>
      </c>
      <c r="EL70" s="24">
        <v>41</v>
      </c>
      <c r="EM70" s="24">
        <v>41</v>
      </c>
      <c r="EN70" s="24">
        <v>41</v>
      </c>
      <c r="EO70" s="24">
        <v>40</v>
      </c>
      <c r="EP70" s="24">
        <v>40</v>
      </c>
      <c r="EQ70" s="24">
        <v>41</v>
      </c>
      <c r="ER70" s="24">
        <v>42</v>
      </c>
      <c r="ES70" s="24">
        <v>43</v>
      </c>
      <c r="ET70" s="24">
        <v>43</v>
      </c>
      <c r="EU70" s="24">
        <v>44</v>
      </c>
      <c r="EV70" s="24">
        <v>44</v>
      </c>
      <c r="EW70" s="24">
        <v>44</v>
      </c>
      <c r="EX70" s="24">
        <v>45</v>
      </c>
      <c r="EY70" s="24">
        <v>45</v>
      </c>
      <c r="EZ70" s="24">
        <v>45</v>
      </c>
      <c r="FA70" s="24">
        <v>45</v>
      </c>
      <c r="FB70" s="24">
        <v>44</v>
      </c>
      <c r="FC70" s="24">
        <v>42</v>
      </c>
      <c r="FD70" s="24">
        <v>42</v>
      </c>
      <c r="FE70" s="24">
        <v>40</v>
      </c>
      <c r="FF70" s="24">
        <v>40</v>
      </c>
      <c r="FG70" s="24">
        <v>37</v>
      </c>
      <c r="FH70" s="24">
        <v>36</v>
      </c>
      <c r="FI70" s="24">
        <v>35</v>
      </c>
      <c r="FJ70" s="24">
        <v>34</v>
      </c>
      <c r="FK70" s="24">
        <v>33</v>
      </c>
      <c r="FL70" s="24">
        <v>32</v>
      </c>
      <c r="FM70" s="24">
        <v>32</v>
      </c>
      <c r="FN70" s="24">
        <v>30</v>
      </c>
      <c r="FO70" s="24">
        <v>30</v>
      </c>
      <c r="FP70" s="24">
        <v>29</v>
      </c>
      <c r="FQ70" s="24">
        <v>28</v>
      </c>
      <c r="FR70" s="24">
        <v>27</v>
      </c>
      <c r="FS70" s="24">
        <v>26</v>
      </c>
      <c r="FT70" s="24">
        <v>26</v>
      </c>
      <c r="FU70" s="24">
        <v>24</v>
      </c>
      <c r="FV70" s="24">
        <v>24</v>
      </c>
      <c r="FW70" s="24">
        <v>22</v>
      </c>
      <c r="FX70" s="24">
        <v>21</v>
      </c>
      <c r="FY70" s="24">
        <v>21</v>
      </c>
      <c r="FZ70" s="24">
        <v>20</v>
      </c>
      <c r="GA70" s="24">
        <v>20</v>
      </c>
      <c r="GB70" s="24">
        <v>19</v>
      </c>
      <c r="GC70" s="24">
        <v>18</v>
      </c>
      <c r="GD70" s="24">
        <v>18</v>
      </c>
      <c r="GE70" s="24">
        <v>18</v>
      </c>
      <c r="GF70" s="24">
        <v>18</v>
      </c>
      <c r="GG70" s="24">
        <v>17</v>
      </c>
      <c r="GH70" s="24">
        <v>15</v>
      </c>
      <c r="GI70" s="24">
        <v>15</v>
      </c>
      <c r="GJ70" s="24">
        <v>14</v>
      </c>
      <c r="GK70" s="24">
        <v>13</v>
      </c>
      <c r="GL70" s="24">
        <v>12</v>
      </c>
      <c r="GM70" s="24">
        <v>11</v>
      </c>
      <c r="GN70" s="24">
        <v>9</v>
      </c>
      <c r="GO70" s="24">
        <v>8</v>
      </c>
      <c r="GP70" s="24">
        <v>6</v>
      </c>
      <c r="GQ70" s="24">
        <v>6</v>
      </c>
      <c r="GR70" s="24">
        <v>6</v>
      </c>
      <c r="GS70" s="24">
        <v>3</v>
      </c>
      <c r="GT70" s="24">
        <v>2</v>
      </c>
      <c r="GU70" s="24">
        <v>2</v>
      </c>
      <c r="GV70" s="24">
        <v>1</v>
      </c>
      <c r="GW70" s="24">
        <v>1</v>
      </c>
      <c r="GX70" s="24">
        <v>1</v>
      </c>
      <c r="GY70" s="25">
        <v>2</v>
      </c>
    </row>
    <row r="71" spans="1:207" s="17" customFormat="1" ht="12.75" hidden="1" x14ac:dyDescent="0.2">
      <c r="A71" s="23" t="s">
        <v>212</v>
      </c>
      <c r="B71" s="24">
        <v>2013</v>
      </c>
      <c r="C71" s="24">
        <f>SUM(Tabla1[[#This Row],[Hombres_0]:[Hombres_100 y más]])</f>
        <v>3063</v>
      </c>
      <c r="D71" s="24">
        <f>SUM(Tabla1[[#This Row],[Mujeres_0]:[Mujeres_100 y más]])</f>
        <v>3262</v>
      </c>
      <c r="E71" s="24">
        <f>Tabla1[[#This Row],[TOTAL HOMBRES]]+Tabla1[[#This Row],[TOTAL MUJERES]]</f>
        <v>6325</v>
      </c>
      <c r="F71" s="24">
        <v>48</v>
      </c>
      <c r="G71" s="24">
        <v>47</v>
      </c>
      <c r="H71" s="24">
        <v>47</v>
      </c>
      <c r="I71" s="24">
        <v>47</v>
      </c>
      <c r="J71" s="24">
        <v>48</v>
      </c>
      <c r="K71" s="24">
        <v>50</v>
      </c>
      <c r="L71" s="24">
        <v>50</v>
      </c>
      <c r="M71" s="24">
        <v>51</v>
      </c>
      <c r="N71" s="24">
        <v>51</v>
      </c>
      <c r="O71" s="24">
        <v>52</v>
      </c>
      <c r="P71" s="24">
        <v>53</v>
      </c>
      <c r="Q71" s="24">
        <v>53</v>
      </c>
      <c r="R71" s="24">
        <v>54</v>
      </c>
      <c r="S71" s="24">
        <v>54</v>
      </c>
      <c r="T71" s="24">
        <v>54</v>
      </c>
      <c r="U71" s="24">
        <v>54</v>
      </c>
      <c r="V71" s="24">
        <v>54</v>
      </c>
      <c r="W71" s="24">
        <v>54</v>
      </c>
      <c r="X71" s="24">
        <v>53</v>
      </c>
      <c r="Y71" s="24">
        <v>52</v>
      </c>
      <c r="Z71" s="24">
        <v>51</v>
      </c>
      <c r="AA71" s="24">
        <v>49</v>
      </c>
      <c r="AB71" s="24">
        <v>46</v>
      </c>
      <c r="AC71" s="24">
        <v>44</v>
      </c>
      <c r="AD71" s="24">
        <v>43</v>
      </c>
      <c r="AE71" s="24">
        <v>43</v>
      </c>
      <c r="AF71" s="24">
        <v>41</v>
      </c>
      <c r="AG71" s="24">
        <v>41</v>
      </c>
      <c r="AH71" s="24">
        <v>41</v>
      </c>
      <c r="AI71" s="24">
        <v>40</v>
      </c>
      <c r="AJ71" s="24">
        <v>39</v>
      </c>
      <c r="AK71" s="24">
        <v>39</v>
      </c>
      <c r="AL71" s="24">
        <v>38</v>
      </c>
      <c r="AM71" s="24">
        <v>37</v>
      </c>
      <c r="AN71" s="24">
        <v>37</v>
      </c>
      <c r="AO71" s="24">
        <v>35</v>
      </c>
      <c r="AP71" s="24">
        <v>34</v>
      </c>
      <c r="AQ71" s="24">
        <v>34</v>
      </c>
      <c r="AR71" s="24">
        <v>33</v>
      </c>
      <c r="AS71" s="24">
        <v>33</v>
      </c>
      <c r="AT71" s="24">
        <v>33</v>
      </c>
      <c r="AU71" s="24">
        <v>34</v>
      </c>
      <c r="AV71" s="24">
        <v>35</v>
      </c>
      <c r="AW71" s="24">
        <v>35</v>
      </c>
      <c r="AX71" s="24">
        <v>36</v>
      </c>
      <c r="AY71" s="24">
        <v>36</v>
      </c>
      <c r="AZ71" s="24">
        <v>37</v>
      </c>
      <c r="BA71" s="24">
        <v>37</v>
      </c>
      <c r="BB71" s="24">
        <v>37</v>
      </c>
      <c r="BC71" s="24">
        <v>37</v>
      </c>
      <c r="BD71" s="24">
        <v>36</v>
      </c>
      <c r="BE71" s="24">
        <v>36</v>
      </c>
      <c r="BF71" s="24">
        <v>35</v>
      </c>
      <c r="BG71" s="24">
        <v>34</v>
      </c>
      <c r="BH71" s="24">
        <v>33</v>
      </c>
      <c r="BI71" s="24">
        <v>32</v>
      </c>
      <c r="BJ71" s="24">
        <v>31</v>
      </c>
      <c r="BK71" s="24">
        <v>30</v>
      </c>
      <c r="BL71" s="24">
        <v>29</v>
      </c>
      <c r="BM71" s="24">
        <v>29</v>
      </c>
      <c r="BN71" s="24">
        <v>28</v>
      </c>
      <c r="BO71" s="24">
        <v>27</v>
      </c>
      <c r="BP71" s="24">
        <v>27</v>
      </c>
      <c r="BQ71" s="24">
        <v>26</v>
      </c>
      <c r="BR71" s="24">
        <v>25</v>
      </c>
      <c r="BS71" s="24">
        <v>24</v>
      </c>
      <c r="BT71" s="24">
        <v>24</v>
      </c>
      <c r="BU71" s="24">
        <v>22</v>
      </c>
      <c r="BV71" s="24">
        <v>22</v>
      </c>
      <c r="BW71" s="24">
        <v>21</v>
      </c>
      <c r="BX71" s="24">
        <v>20</v>
      </c>
      <c r="BY71" s="24">
        <v>19</v>
      </c>
      <c r="BZ71" s="24">
        <v>19</v>
      </c>
      <c r="CA71" s="24">
        <v>17</v>
      </c>
      <c r="CB71" s="24">
        <v>17</v>
      </c>
      <c r="CC71" s="24">
        <v>17</v>
      </c>
      <c r="CD71" s="24">
        <v>17</v>
      </c>
      <c r="CE71" s="24">
        <v>16</v>
      </c>
      <c r="CF71" s="24">
        <v>15</v>
      </c>
      <c r="CG71" s="24">
        <v>15</v>
      </c>
      <c r="CH71" s="24">
        <v>15</v>
      </c>
      <c r="CI71" s="24">
        <v>14</v>
      </c>
      <c r="CJ71" s="24">
        <v>14</v>
      </c>
      <c r="CK71" s="24">
        <v>13</v>
      </c>
      <c r="CL71" s="24">
        <v>12</v>
      </c>
      <c r="CM71" s="24">
        <v>11</v>
      </c>
      <c r="CN71" s="24">
        <v>10</v>
      </c>
      <c r="CO71" s="24">
        <v>9</v>
      </c>
      <c r="CP71" s="24">
        <v>9</v>
      </c>
      <c r="CQ71" s="24">
        <v>7</v>
      </c>
      <c r="CR71" s="24">
        <v>6</v>
      </c>
      <c r="CS71" s="24">
        <v>4</v>
      </c>
      <c r="CT71" s="24">
        <v>4</v>
      </c>
      <c r="CU71" s="24">
        <v>5</v>
      </c>
      <c r="CV71" s="24">
        <v>2</v>
      </c>
      <c r="CW71" s="24">
        <v>1</v>
      </c>
      <c r="CX71" s="24">
        <v>1</v>
      </c>
      <c r="CY71" s="24">
        <v>1</v>
      </c>
      <c r="CZ71" s="24">
        <v>0</v>
      </c>
      <c r="DA71" s="24">
        <v>0</v>
      </c>
      <c r="DB71" s="24">
        <v>1</v>
      </c>
      <c r="DC71" s="24">
        <v>49</v>
      </c>
      <c r="DD71" s="24">
        <v>49</v>
      </c>
      <c r="DE71" s="24">
        <v>49</v>
      </c>
      <c r="DF71" s="24">
        <v>49</v>
      </c>
      <c r="DG71" s="24">
        <v>49</v>
      </c>
      <c r="DH71" s="24">
        <v>47</v>
      </c>
      <c r="DI71" s="24">
        <v>47</v>
      </c>
      <c r="DJ71" s="24">
        <v>46</v>
      </c>
      <c r="DK71" s="24">
        <v>46</v>
      </c>
      <c r="DL71" s="24">
        <v>47</v>
      </c>
      <c r="DM71" s="24">
        <v>46</v>
      </c>
      <c r="DN71" s="24">
        <v>46</v>
      </c>
      <c r="DO71" s="24">
        <v>46</v>
      </c>
      <c r="DP71" s="24">
        <v>47</v>
      </c>
      <c r="DQ71" s="24">
        <v>47</v>
      </c>
      <c r="DR71" s="24">
        <v>48</v>
      </c>
      <c r="DS71" s="24">
        <v>48</v>
      </c>
      <c r="DT71" s="24">
        <v>49</v>
      </c>
      <c r="DU71" s="24">
        <v>49</v>
      </c>
      <c r="DV71" s="24">
        <v>48</v>
      </c>
      <c r="DW71" s="24">
        <v>47</v>
      </c>
      <c r="DX71" s="24">
        <v>45</v>
      </c>
      <c r="DY71" s="24">
        <v>44</v>
      </c>
      <c r="DZ71" s="24">
        <v>42</v>
      </c>
      <c r="EA71" s="24">
        <v>42</v>
      </c>
      <c r="EB71" s="24">
        <v>42</v>
      </c>
      <c r="EC71" s="24">
        <v>42</v>
      </c>
      <c r="ED71" s="24">
        <v>42</v>
      </c>
      <c r="EE71" s="24">
        <v>42</v>
      </c>
      <c r="EF71" s="24">
        <v>42</v>
      </c>
      <c r="EG71" s="24">
        <v>42</v>
      </c>
      <c r="EH71" s="24">
        <v>42</v>
      </c>
      <c r="EI71" s="24">
        <v>42</v>
      </c>
      <c r="EJ71" s="24">
        <v>41</v>
      </c>
      <c r="EK71" s="24">
        <v>40</v>
      </c>
      <c r="EL71" s="24">
        <v>40</v>
      </c>
      <c r="EM71" s="24">
        <v>39</v>
      </c>
      <c r="EN71" s="24">
        <v>39</v>
      </c>
      <c r="EO71" s="24">
        <v>38</v>
      </c>
      <c r="EP71" s="24">
        <v>38</v>
      </c>
      <c r="EQ71" s="24">
        <v>39</v>
      </c>
      <c r="ER71" s="24">
        <v>39</v>
      </c>
      <c r="ES71" s="24">
        <v>40</v>
      </c>
      <c r="ET71" s="24">
        <v>41</v>
      </c>
      <c r="EU71" s="24">
        <v>41</v>
      </c>
      <c r="EV71" s="24">
        <v>41</v>
      </c>
      <c r="EW71" s="24">
        <v>42</v>
      </c>
      <c r="EX71" s="24">
        <v>42</v>
      </c>
      <c r="EY71" s="24">
        <v>42</v>
      </c>
      <c r="EZ71" s="24">
        <v>43</v>
      </c>
      <c r="FA71" s="24">
        <v>43</v>
      </c>
      <c r="FB71" s="24">
        <v>41</v>
      </c>
      <c r="FC71" s="24">
        <v>41</v>
      </c>
      <c r="FD71" s="24">
        <v>41</v>
      </c>
      <c r="FE71" s="24">
        <v>40</v>
      </c>
      <c r="FF71" s="24">
        <v>40</v>
      </c>
      <c r="FG71" s="24">
        <v>38</v>
      </c>
      <c r="FH71" s="24">
        <v>38</v>
      </c>
      <c r="FI71" s="24">
        <v>37</v>
      </c>
      <c r="FJ71" s="24">
        <v>36</v>
      </c>
      <c r="FK71" s="24">
        <v>35</v>
      </c>
      <c r="FL71" s="24">
        <v>35</v>
      </c>
      <c r="FM71" s="24">
        <v>33</v>
      </c>
      <c r="FN71" s="24">
        <v>33</v>
      </c>
      <c r="FO71" s="24">
        <v>32</v>
      </c>
      <c r="FP71" s="24">
        <v>30</v>
      </c>
      <c r="FQ71" s="24">
        <v>28</v>
      </c>
      <c r="FR71" s="24">
        <v>28</v>
      </c>
      <c r="FS71" s="24">
        <v>26</v>
      </c>
      <c r="FT71" s="24">
        <v>25</v>
      </c>
      <c r="FU71" s="24">
        <v>23</v>
      </c>
      <c r="FV71" s="24">
        <v>22</v>
      </c>
      <c r="FW71" s="24">
        <v>21</v>
      </c>
      <c r="FX71" s="24">
        <v>19</v>
      </c>
      <c r="FY71" s="24">
        <v>19</v>
      </c>
      <c r="FZ71" s="24">
        <v>18</v>
      </c>
      <c r="GA71" s="24">
        <v>17</v>
      </c>
      <c r="GB71" s="24">
        <v>17</v>
      </c>
      <c r="GC71" s="24">
        <v>17</v>
      </c>
      <c r="GD71" s="24">
        <v>17</v>
      </c>
      <c r="GE71" s="24">
        <v>17</v>
      </c>
      <c r="GF71" s="24">
        <v>16</v>
      </c>
      <c r="GG71" s="24">
        <v>16</v>
      </c>
      <c r="GH71" s="24">
        <v>15</v>
      </c>
      <c r="GI71" s="24">
        <v>14</v>
      </c>
      <c r="GJ71" s="24">
        <v>14</v>
      </c>
      <c r="GK71" s="24">
        <v>13</v>
      </c>
      <c r="GL71" s="24">
        <v>13</v>
      </c>
      <c r="GM71" s="24">
        <v>11</v>
      </c>
      <c r="GN71" s="24">
        <v>10</v>
      </c>
      <c r="GO71" s="24">
        <v>8</v>
      </c>
      <c r="GP71" s="24">
        <v>7</v>
      </c>
      <c r="GQ71" s="24">
        <v>6</v>
      </c>
      <c r="GR71" s="24">
        <v>5</v>
      </c>
      <c r="GS71" s="24">
        <v>5</v>
      </c>
      <c r="GT71" s="24">
        <v>3</v>
      </c>
      <c r="GU71" s="24">
        <v>2</v>
      </c>
      <c r="GV71" s="24">
        <v>1</v>
      </c>
      <c r="GW71" s="24">
        <v>1</v>
      </c>
      <c r="GX71" s="24">
        <v>1</v>
      </c>
      <c r="GY71" s="25">
        <v>1</v>
      </c>
    </row>
    <row r="72" spans="1:207" s="17" customFormat="1" ht="12.75" hidden="1" x14ac:dyDescent="0.2">
      <c r="A72" s="23" t="s">
        <v>212</v>
      </c>
      <c r="B72" s="24">
        <v>2014</v>
      </c>
      <c r="C72" s="24">
        <f>SUM(Tabla1[[#This Row],[Hombres_0]:[Hombres_100 y más]])</f>
        <v>3070</v>
      </c>
      <c r="D72" s="24">
        <f>SUM(Tabla1[[#This Row],[Mujeres_0]:[Mujeres_100 y más]])</f>
        <v>3266</v>
      </c>
      <c r="E72" s="24">
        <f>Tabla1[[#This Row],[TOTAL HOMBRES]]+Tabla1[[#This Row],[TOTAL MUJERES]]</f>
        <v>6336</v>
      </c>
      <c r="F72" s="24">
        <v>48</v>
      </c>
      <c r="G72" s="24">
        <v>47</v>
      </c>
      <c r="H72" s="24">
        <v>47</v>
      </c>
      <c r="I72" s="24">
        <v>47</v>
      </c>
      <c r="J72" s="24">
        <v>48</v>
      </c>
      <c r="K72" s="24">
        <v>49</v>
      </c>
      <c r="L72" s="24">
        <v>48</v>
      </c>
      <c r="M72" s="24">
        <v>49</v>
      </c>
      <c r="N72" s="24">
        <v>50</v>
      </c>
      <c r="O72" s="24">
        <v>51</v>
      </c>
      <c r="P72" s="24">
        <v>51</v>
      </c>
      <c r="Q72" s="24">
        <v>52</v>
      </c>
      <c r="R72" s="24">
        <v>52</v>
      </c>
      <c r="S72" s="24">
        <v>52</v>
      </c>
      <c r="T72" s="24">
        <v>53</v>
      </c>
      <c r="U72" s="24">
        <v>53</v>
      </c>
      <c r="V72" s="24">
        <v>53</v>
      </c>
      <c r="W72" s="24">
        <v>53</v>
      </c>
      <c r="X72" s="24">
        <v>53</v>
      </c>
      <c r="Y72" s="24">
        <v>52</v>
      </c>
      <c r="Z72" s="24">
        <v>50</v>
      </c>
      <c r="AA72" s="24">
        <v>49</v>
      </c>
      <c r="AB72" s="24">
        <v>47</v>
      </c>
      <c r="AC72" s="24">
        <v>46</v>
      </c>
      <c r="AD72" s="24">
        <v>44</v>
      </c>
      <c r="AE72" s="24">
        <v>43</v>
      </c>
      <c r="AF72" s="24">
        <v>43</v>
      </c>
      <c r="AG72" s="24">
        <v>42</v>
      </c>
      <c r="AH72" s="24">
        <v>42</v>
      </c>
      <c r="AI72" s="24">
        <v>41</v>
      </c>
      <c r="AJ72" s="24">
        <v>39</v>
      </c>
      <c r="AK72" s="24">
        <v>39</v>
      </c>
      <c r="AL72" s="24">
        <v>38</v>
      </c>
      <c r="AM72" s="24">
        <v>38</v>
      </c>
      <c r="AN72" s="24">
        <v>37</v>
      </c>
      <c r="AO72" s="24">
        <v>36</v>
      </c>
      <c r="AP72" s="24">
        <v>34</v>
      </c>
      <c r="AQ72" s="24">
        <v>34</v>
      </c>
      <c r="AR72" s="24">
        <v>34</v>
      </c>
      <c r="AS72" s="24">
        <v>33</v>
      </c>
      <c r="AT72" s="24">
        <v>33</v>
      </c>
      <c r="AU72" s="24">
        <v>34</v>
      </c>
      <c r="AV72" s="24">
        <v>34</v>
      </c>
      <c r="AW72" s="24">
        <v>35</v>
      </c>
      <c r="AX72" s="24">
        <v>36</v>
      </c>
      <c r="AY72" s="24">
        <v>36</v>
      </c>
      <c r="AZ72" s="24">
        <v>37</v>
      </c>
      <c r="BA72" s="24">
        <v>38</v>
      </c>
      <c r="BB72" s="24">
        <v>38</v>
      </c>
      <c r="BC72" s="24">
        <v>38</v>
      </c>
      <c r="BD72" s="24">
        <v>37</v>
      </c>
      <c r="BE72" s="24">
        <v>36</v>
      </c>
      <c r="BF72" s="24">
        <v>36</v>
      </c>
      <c r="BG72" s="24">
        <v>35</v>
      </c>
      <c r="BH72" s="24">
        <v>34</v>
      </c>
      <c r="BI72" s="24">
        <v>32</v>
      </c>
      <c r="BJ72" s="24">
        <v>32</v>
      </c>
      <c r="BK72" s="24">
        <v>31</v>
      </c>
      <c r="BL72" s="24">
        <v>30</v>
      </c>
      <c r="BM72" s="24">
        <v>29</v>
      </c>
      <c r="BN72" s="24">
        <v>28</v>
      </c>
      <c r="BO72" s="24">
        <v>28</v>
      </c>
      <c r="BP72" s="24">
        <v>27</v>
      </c>
      <c r="BQ72" s="24">
        <v>27</v>
      </c>
      <c r="BR72" s="24">
        <v>26</v>
      </c>
      <c r="BS72" s="24">
        <v>25</v>
      </c>
      <c r="BT72" s="24">
        <v>24</v>
      </c>
      <c r="BU72" s="24">
        <v>23</v>
      </c>
      <c r="BV72" s="24">
        <v>22</v>
      </c>
      <c r="BW72" s="24">
        <v>21</v>
      </c>
      <c r="BX72" s="24">
        <v>20</v>
      </c>
      <c r="BY72" s="24">
        <v>19</v>
      </c>
      <c r="BZ72" s="24">
        <v>19</v>
      </c>
      <c r="CA72" s="24">
        <v>17</v>
      </c>
      <c r="CB72" s="24">
        <v>17</v>
      </c>
      <c r="CC72" s="24">
        <v>17</v>
      </c>
      <c r="CD72" s="24">
        <v>16</v>
      </c>
      <c r="CE72" s="24">
        <v>15</v>
      </c>
      <c r="CF72" s="24">
        <v>15</v>
      </c>
      <c r="CG72" s="24">
        <v>14</v>
      </c>
      <c r="CH72" s="24">
        <v>14</v>
      </c>
      <c r="CI72" s="24">
        <v>14</v>
      </c>
      <c r="CJ72" s="24">
        <v>14</v>
      </c>
      <c r="CK72" s="24">
        <v>12</v>
      </c>
      <c r="CL72" s="24">
        <v>12</v>
      </c>
      <c r="CM72" s="24">
        <v>11</v>
      </c>
      <c r="CN72" s="24">
        <v>10</v>
      </c>
      <c r="CO72" s="24">
        <v>10</v>
      </c>
      <c r="CP72" s="24">
        <v>9</v>
      </c>
      <c r="CQ72" s="24">
        <v>8</v>
      </c>
      <c r="CR72" s="24">
        <v>7</v>
      </c>
      <c r="CS72" s="24">
        <v>5</v>
      </c>
      <c r="CT72" s="24">
        <v>4</v>
      </c>
      <c r="CU72" s="24">
        <v>4</v>
      </c>
      <c r="CV72" s="24">
        <v>4</v>
      </c>
      <c r="CW72" s="24">
        <v>1</v>
      </c>
      <c r="CX72" s="24">
        <v>1</v>
      </c>
      <c r="CY72" s="24">
        <v>1</v>
      </c>
      <c r="CZ72" s="24">
        <v>0</v>
      </c>
      <c r="DA72" s="24">
        <v>0</v>
      </c>
      <c r="DB72" s="24">
        <v>1</v>
      </c>
      <c r="DC72" s="24">
        <v>50</v>
      </c>
      <c r="DD72" s="24">
        <v>50</v>
      </c>
      <c r="DE72" s="24">
        <v>50</v>
      </c>
      <c r="DF72" s="24">
        <v>50</v>
      </c>
      <c r="DG72" s="24">
        <v>49</v>
      </c>
      <c r="DH72" s="24">
        <v>48</v>
      </c>
      <c r="DI72" s="24">
        <v>47</v>
      </c>
      <c r="DJ72" s="24">
        <v>47</v>
      </c>
      <c r="DK72" s="24">
        <v>45</v>
      </c>
      <c r="DL72" s="24">
        <v>45</v>
      </c>
      <c r="DM72" s="24">
        <v>44</v>
      </c>
      <c r="DN72" s="24">
        <v>44</v>
      </c>
      <c r="DO72" s="24">
        <v>44</v>
      </c>
      <c r="DP72" s="24">
        <v>44</v>
      </c>
      <c r="DQ72" s="24">
        <v>45</v>
      </c>
      <c r="DR72" s="24">
        <v>46</v>
      </c>
      <c r="DS72" s="24">
        <v>46</v>
      </c>
      <c r="DT72" s="24">
        <v>47</v>
      </c>
      <c r="DU72" s="24">
        <v>46</v>
      </c>
      <c r="DV72" s="24">
        <v>46</v>
      </c>
      <c r="DW72" s="24">
        <v>46</v>
      </c>
      <c r="DX72" s="24">
        <v>45</v>
      </c>
      <c r="DY72" s="24">
        <v>44</v>
      </c>
      <c r="DZ72" s="24">
        <v>43</v>
      </c>
      <c r="EA72" s="24">
        <v>42</v>
      </c>
      <c r="EB72" s="24">
        <v>42</v>
      </c>
      <c r="EC72" s="24">
        <v>43</v>
      </c>
      <c r="ED72" s="24">
        <v>43</v>
      </c>
      <c r="EE72" s="24">
        <v>43</v>
      </c>
      <c r="EF72" s="24">
        <v>42</v>
      </c>
      <c r="EG72" s="24">
        <v>42</v>
      </c>
      <c r="EH72" s="24">
        <v>43</v>
      </c>
      <c r="EI72" s="24">
        <v>43</v>
      </c>
      <c r="EJ72" s="24">
        <v>42</v>
      </c>
      <c r="EK72" s="24">
        <v>41</v>
      </c>
      <c r="EL72" s="24">
        <v>41</v>
      </c>
      <c r="EM72" s="24">
        <v>39</v>
      </c>
      <c r="EN72" s="24">
        <v>38</v>
      </c>
      <c r="EO72" s="24">
        <v>38</v>
      </c>
      <c r="EP72" s="24">
        <v>38</v>
      </c>
      <c r="EQ72" s="24">
        <v>38</v>
      </c>
      <c r="ER72" s="24">
        <v>39</v>
      </c>
      <c r="ES72" s="24">
        <v>39</v>
      </c>
      <c r="ET72" s="24">
        <v>40</v>
      </c>
      <c r="EU72" s="24">
        <v>40</v>
      </c>
      <c r="EV72" s="24">
        <v>41</v>
      </c>
      <c r="EW72" s="24">
        <v>41</v>
      </c>
      <c r="EX72" s="24">
        <v>42</v>
      </c>
      <c r="EY72" s="24">
        <v>42</v>
      </c>
      <c r="EZ72" s="24">
        <v>43</v>
      </c>
      <c r="FA72" s="24">
        <v>43</v>
      </c>
      <c r="FB72" s="24">
        <v>42</v>
      </c>
      <c r="FC72" s="24">
        <v>41</v>
      </c>
      <c r="FD72" s="24">
        <v>41</v>
      </c>
      <c r="FE72" s="24">
        <v>40</v>
      </c>
      <c r="FF72" s="24">
        <v>40</v>
      </c>
      <c r="FG72" s="24">
        <v>39</v>
      </c>
      <c r="FH72" s="24">
        <v>39</v>
      </c>
      <c r="FI72" s="24">
        <v>39</v>
      </c>
      <c r="FJ72" s="24">
        <v>38</v>
      </c>
      <c r="FK72" s="24">
        <v>36</v>
      </c>
      <c r="FL72" s="24">
        <v>36</v>
      </c>
      <c r="FM72" s="24">
        <v>35</v>
      </c>
      <c r="FN72" s="24">
        <v>34</v>
      </c>
      <c r="FO72" s="24">
        <v>33</v>
      </c>
      <c r="FP72" s="24">
        <v>32</v>
      </c>
      <c r="FQ72" s="24">
        <v>30</v>
      </c>
      <c r="FR72" s="24">
        <v>28</v>
      </c>
      <c r="FS72" s="24">
        <v>27</v>
      </c>
      <c r="FT72" s="24">
        <v>25</v>
      </c>
      <c r="FU72" s="24">
        <v>23</v>
      </c>
      <c r="FV72" s="24">
        <v>22</v>
      </c>
      <c r="FW72" s="24">
        <v>20</v>
      </c>
      <c r="FX72" s="24">
        <v>19</v>
      </c>
      <c r="FY72" s="24">
        <v>18</v>
      </c>
      <c r="FZ72" s="24">
        <v>17</v>
      </c>
      <c r="GA72" s="24">
        <v>17</v>
      </c>
      <c r="GB72" s="24">
        <v>16</v>
      </c>
      <c r="GC72" s="24">
        <v>16</v>
      </c>
      <c r="GD72" s="24">
        <v>16</v>
      </c>
      <c r="GE72" s="24">
        <v>16</v>
      </c>
      <c r="GF72" s="24">
        <v>16</v>
      </c>
      <c r="GG72" s="24">
        <v>15</v>
      </c>
      <c r="GH72" s="24">
        <v>15</v>
      </c>
      <c r="GI72" s="24">
        <v>14</v>
      </c>
      <c r="GJ72" s="24">
        <v>14</v>
      </c>
      <c r="GK72" s="24">
        <v>14</v>
      </c>
      <c r="GL72" s="24">
        <v>13</v>
      </c>
      <c r="GM72" s="24">
        <v>13</v>
      </c>
      <c r="GN72" s="24">
        <v>11</v>
      </c>
      <c r="GO72" s="24">
        <v>10</v>
      </c>
      <c r="GP72" s="24">
        <v>8</v>
      </c>
      <c r="GQ72" s="24">
        <v>6</v>
      </c>
      <c r="GR72" s="24">
        <v>5</v>
      </c>
      <c r="GS72" s="24">
        <v>5</v>
      </c>
      <c r="GT72" s="24">
        <v>5</v>
      </c>
      <c r="GU72" s="24">
        <v>3</v>
      </c>
      <c r="GV72" s="24">
        <v>1</v>
      </c>
      <c r="GW72" s="24">
        <v>1</v>
      </c>
      <c r="GX72" s="24">
        <v>1</v>
      </c>
      <c r="GY72" s="25">
        <v>2</v>
      </c>
    </row>
    <row r="73" spans="1:207" s="17" customFormat="1" ht="12.75" hidden="1" x14ac:dyDescent="0.2">
      <c r="A73" s="23" t="s">
        <v>212</v>
      </c>
      <c r="B73" s="24">
        <v>2015</v>
      </c>
      <c r="C73" s="24">
        <f>SUM(Tabla1[[#This Row],[Hombres_0]:[Hombres_100 y más]])</f>
        <v>3099</v>
      </c>
      <c r="D73" s="24">
        <f>SUM(Tabla1[[#This Row],[Mujeres_0]:[Mujeres_100 y más]])</f>
        <v>3300</v>
      </c>
      <c r="E73" s="24">
        <f>Tabla1[[#This Row],[TOTAL HOMBRES]]+Tabla1[[#This Row],[TOTAL MUJERES]]</f>
        <v>6399</v>
      </c>
      <c r="F73" s="24">
        <v>48</v>
      </c>
      <c r="G73" s="24">
        <v>46</v>
      </c>
      <c r="H73" s="24">
        <v>46</v>
      </c>
      <c r="I73" s="24">
        <v>47</v>
      </c>
      <c r="J73" s="24">
        <v>48</v>
      </c>
      <c r="K73" s="24">
        <v>48</v>
      </c>
      <c r="L73" s="24">
        <v>49</v>
      </c>
      <c r="M73" s="24">
        <v>49</v>
      </c>
      <c r="N73" s="24">
        <v>50</v>
      </c>
      <c r="O73" s="24">
        <v>51</v>
      </c>
      <c r="P73" s="24">
        <v>52</v>
      </c>
      <c r="Q73" s="24">
        <v>52</v>
      </c>
      <c r="R73" s="24">
        <v>52</v>
      </c>
      <c r="S73" s="24">
        <v>52</v>
      </c>
      <c r="T73" s="24">
        <v>52</v>
      </c>
      <c r="U73" s="24">
        <v>52</v>
      </c>
      <c r="V73" s="24">
        <v>53</v>
      </c>
      <c r="W73" s="24">
        <v>52</v>
      </c>
      <c r="X73" s="24">
        <v>52</v>
      </c>
      <c r="Y73" s="24">
        <v>51</v>
      </c>
      <c r="Z73" s="24">
        <v>50</v>
      </c>
      <c r="AA73" s="24">
        <v>50</v>
      </c>
      <c r="AB73" s="24">
        <v>48</v>
      </c>
      <c r="AC73" s="24">
        <v>46</v>
      </c>
      <c r="AD73" s="24">
        <v>44</v>
      </c>
      <c r="AE73" s="24">
        <v>43</v>
      </c>
      <c r="AF73" s="24">
        <v>43</v>
      </c>
      <c r="AG73" s="24">
        <v>42</v>
      </c>
      <c r="AH73" s="24">
        <v>41</v>
      </c>
      <c r="AI73" s="24">
        <v>41</v>
      </c>
      <c r="AJ73" s="24">
        <v>40</v>
      </c>
      <c r="AK73" s="24">
        <v>39</v>
      </c>
      <c r="AL73" s="24">
        <v>38</v>
      </c>
      <c r="AM73" s="24">
        <v>37</v>
      </c>
      <c r="AN73" s="24">
        <v>37</v>
      </c>
      <c r="AO73" s="24">
        <v>36</v>
      </c>
      <c r="AP73" s="24">
        <v>36</v>
      </c>
      <c r="AQ73" s="24">
        <v>34</v>
      </c>
      <c r="AR73" s="24">
        <v>34</v>
      </c>
      <c r="AS73" s="24">
        <v>34</v>
      </c>
      <c r="AT73" s="24">
        <v>33</v>
      </c>
      <c r="AU73" s="24">
        <v>34</v>
      </c>
      <c r="AV73" s="24">
        <v>34</v>
      </c>
      <c r="AW73" s="24">
        <v>35</v>
      </c>
      <c r="AX73" s="24">
        <v>36</v>
      </c>
      <c r="AY73" s="24">
        <v>37</v>
      </c>
      <c r="AZ73" s="24">
        <v>37</v>
      </c>
      <c r="BA73" s="24">
        <v>38</v>
      </c>
      <c r="BB73" s="24">
        <v>38</v>
      </c>
      <c r="BC73" s="24">
        <v>37</v>
      </c>
      <c r="BD73" s="24">
        <v>37</v>
      </c>
      <c r="BE73" s="24">
        <v>37</v>
      </c>
      <c r="BF73" s="24">
        <v>36</v>
      </c>
      <c r="BG73" s="24">
        <v>35</v>
      </c>
      <c r="BH73" s="24">
        <v>34</v>
      </c>
      <c r="BI73" s="24">
        <v>33</v>
      </c>
      <c r="BJ73" s="24">
        <v>32</v>
      </c>
      <c r="BK73" s="24">
        <v>32</v>
      </c>
      <c r="BL73" s="24">
        <v>30</v>
      </c>
      <c r="BM73" s="24">
        <v>30</v>
      </c>
      <c r="BN73" s="24">
        <v>30</v>
      </c>
      <c r="BO73" s="24">
        <v>29</v>
      </c>
      <c r="BP73" s="24">
        <v>28</v>
      </c>
      <c r="BQ73" s="24">
        <v>28</v>
      </c>
      <c r="BR73" s="24">
        <v>27</v>
      </c>
      <c r="BS73" s="24">
        <v>26</v>
      </c>
      <c r="BT73" s="24">
        <v>25</v>
      </c>
      <c r="BU73" s="24">
        <v>24</v>
      </c>
      <c r="BV73" s="24">
        <v>23</v>
      </c>
      <c r="BW73" s="24">
        <v>22</v>
      </c>
      <c r="BX73" s="24">
        <v>20</v>
      </c>
      <c r="BY73" s="24">
        <v>20</v>
      </c>
      <c r="BZ73" s="24">
        <v>20</v>
      </c>
      <c r="CA73" s="24">
        <v>18</v>
      </c>
      <c r="CB73" s="24">
        <v>18</v>
      </c>
      <c r="CC73" s="24">
        <v>17</v>
      </c>
      <c r="CD73" s="24">
        <v>17</v>
      </c>
      <c r="CE73" s="24">
        <v>16</v>
      </c>
      <c r="CF73" s="24">
        <v>15</v>
      </c>
      <c r="CG73" s="24">
        <v>15</v>
      </c>
      <c r="CH73" s="24">
        <v>15</v>
      </c>
      <c r="CI73" s="24">
        <v>15</v>
      </c>
      <c r="CJ73" s="24">
        <v>13</v>
      </c>
      <c r="CK73" s="24">
        <v>13</v>
      </c>
      <c r="CL73" s="24">
        <v>12</v>
      </c>
      <c r="CM73" s="24">
        <v>11</v>
      </c>
      <c r="CN73" s="24">
        <v>11</v>
      </c>
      <c r="CO73" s="24">
        <v>10</v>
      </c>
      <c r="CP73" s="24">
        <v>10</v>
      </c>
      <c r="CQ73" s="24">
        <v>8</v>
      </c>
      <c r="CR73" s="24">
        <v>7</v>
      </c>
      <c r="CS73" s="24">
        <v>6</v>
      </c>
      <c r="CT73" s="24">
        <v>5</v>
      </c>
      <c r="CU73" s="24">
        <v>4</v>
      </c>
      <c r="CV73" s="24">
        <v>4</v>
      </c>
      <c r="CW73" s="24">
        <v>4</v>
      </c>
      <c r="CX73" s="24">
        <v>1</v>
      </c>
      <c r="CY73" s="24">
        <v>1</v>
      </c>
      <c r="CZ73" s="24">
        <v>0</v>
      </c>
      <c r="DA73" s="24">
        <v>0</v>
      </c>
      <c r="DB73" s="24">
        <v>1</v>
      </c>
      <c r="DC73" s="24">
        <v>50</v>
      </c>
      <c r="DD73" s="24">
        <v>50</v>
      </c>
      <c r="DE73" s="24">
        <v>51</v>
      </c>
      <c r="DF73" s="24">
        <v>50</v>
      </c>
      <c r="DG73" s="24">
        <v>49</v>
      </c>
      <c r="DH73" s="24">
        <v>48</v>
      </c>
      <c r="DI73" s="24">
        <v>47</v>
      </c>
      <c r="DJ73" s="24">
        <v>46</v>
      </c>
      <c r="DK73" s="24">
        <v>46</v>
      </c>
      <c r="DL73" s="24">
        <v>45</v>
      </c>
      <c r="DM73" s="24">
        <v>44</v>
      </c>
      <c r="DN73" s="24">
        <v>44</v>
      </c>
      <c r="DO73" s="24">
        <v>44</v>
      </c>
      <c r="DP73" s="24">
        <v>43</v>
      </c>
      <c r="DQ73" s="24">
        <v>44</v>
      </c>
      <c r="DR73" s="24">
        <v>45</v>
      </c>
      <c r="DS73" s="24">
        <v>45</v>
      </c>
      <c r="DT73" s="24">
        <v>46</v>
      </c>
      <c r="DU73" s="24">
        <v>46</v>
      </c>
      <c r="DV73" s="24">
        <v>46</v>
      </c>
      <c r="DW73" s="24">
        <v>46</v>
      </c>
      <c r="DX73" s="24">
        <v>45</v>
      </c>
      <c r="DY73" s="24">
        <v>44</v>
      </c>
      <c r="DZ73" s="24">
        <v>44</v>
      </c>
      <c r="EA73" s="24">
        <v>42</v>
      </c>
      <c r="EB73" s="24">
        <v>42</v>
      </c>
      <c r="EC73" s="24">
        <v>43</v>
      </c>
      <c r="ED73" s="24">
        <v>43</v>
      </c>
      <c r="EE73" s="24">
        <v>43</v>
      </c>
      <c r="EF73" s="24">
        <v>43</v>
      </c>
      <c r="EG73" s="24">
        <v>43</v>
      </c>
      <c r="EH73" s="24">
        <v>43</v>
      </c>
      <c r="EI73" s="24">
        <v>42</v>
      </c>
      <c r="EJ73" s="24">
        <v>42</v>
      </c>
      <c r="EK73" s="24">
        <v>41</v>
      </c>
      <c r="EL73" s="24">
        <v>41</v>
      </c>
      <c r="EM73" s="24">
        <v>40</v>
      </c>
      <c r="EN73" s="24">
        <v>38</v>
      </c>
      <c r="EO73" s="24">
        <v>38</v>
      </c>
      <c r="EP73" s="24">
        <v>38</v>
      </c>
      <c r="EQ73" s="24">
        <v>38</v>
      </c>
      <c r="ER73" s="24">
        <v>38</v>
      </c>
      <c r="ES73" s="24">
        <v>39</v>
      </c>
      <c r="ET73" s="24">
        <v>39</v>
      </c>
      <c r="EU73" s="24">
        <v>40</v>
      </c>
      <c r="EV73" s="24">
        <v>40</v>
      </c>
      <c r="EW73" s="24">
        <v>41</v>
      </c>
      <c r="EX73" s="24">
        <v>42</v>
      </c>
      <c r="EY73" s="24">
        <v>43</v>
      </c>
      <c r="EZ73" s="24">
        <v>43</v>
      </c>
      <c r="FA73" s="24">
        <v>43</v>
      </c>
      <c r="FB73" s="24">
        <v>42</v>
      </c>
      <c r="FC73" s="24">
        <v>42</v>
      </c>
      <c r="FD73" s="24">
        <v>42</v>
      </c>
      <c r="FE73" s="24">
        <v>42</v>
      </c>
      <c r="FF73" s="24">
        <v>41</v>
      </c>
      <c r="FG73" s="24">
        <v>41</v>
      </c>
      <c r="FH73" s="24">
        <v>40</v>
      </c>
      <c r="FI73" s="24">
        <v>39</v>
      </c>
      <c r="FJ73" s="24">
        <v>39</v>
      </c>
      <c r="FK73" s="24">
        <v>38</v>
      </c>
      <c r="FL73" s="24">
        <v>37</v>
      </c>
      <c r="FM73" s="24">
        <v>36</v>
      </c>
      <c r="FN73" s="24">
        <v>35</v>
      </c>
      <c r="FO73" s="24">
        <v>34</v>
      </c>
      <c r="FP73" s="24">
        <v>32</v>
      </c>
      <c r="FQ73" s="24">
        <v>31</v>
      </c>
      <c r="FR73" s="24">
        <v>29</v>
      </c>
      <c r="FS73" s="24">
        <v>27</v>
      </c>
      <c r="FT73" s="24">
        <v>25</v>
      </c>
      <c r="FU73" s="24">
        <v>24</v>
      </c>
      <c r="FV73" s="24">
        <v>23</v>
      </c>
      <c r="FW73" s="24">
        <v>21</v>
      </c>
      <c r="FX73" s="24">
        <v>20</v>
      </c>
      <c r="FY73" s="24">
        <v>19</v>
      </c>
      <c r="FZ73" s="24">
        <v>19</v>
      </c>
      <c r="GA73" s="24">
        <v>17</v>
      </c>
      <c r="GB73" s="24">
        <v>17</v>
      </c>
      <c r="GC73" s="24">
        <v>17</v>
      </c>
      <c r="GD73" s="24">
        <v>17</v>
      </c>
      <c r="GE73" s="24">
        <v>17</v>
      </c>
      <c r="GF73" s="24">
        <v>17</v>
      </c>
      <c r="GG73" s="24">
        <v>16</v>
      </c>
      <c r="GH73" s="24">
        <v>15</v>
      </c>
      <c r="GI73" s="24">
        <v>15</v>
      </c>
      <c r="GJ73" s="24">
        <v>14</v>
      </c>
      <c r="GK73" s="24">
        <v>15</v>
      </c>
      <c r="GL73" s="24">
        <v>14</v>
      </c>
      <c r="GM73" s="24">
        <v>13</v>
      </c>
      <c r="GN73" s="24">
        <v>12</v>
      </c>
      <c r="GO73" s="24">
        <v>11</v>
      </c>
      <c r="GP73" s="24">
        <v>8</v>
      </c>
      <c r="GQ73" s="24">
        <v>7</v>
      </c>
      <c r="GR73" s="24">
        <v>6</v>
      </c>
      <c r="GS73" s="24">
        <v>5</v>
      </c>
      <c r="GT73" s="24">
        <v>4</v>
      </c>
      <c r="GU73" s="24">
        <v>4</v>
      </c>
      <c r="GV73" s="24">
        <v>1</v>
      </c>
      <c r="GW73" s="24">
        <v>1</v>
      </c>
      <c r="GX73" s="24">
        <v>1</v>
      </c>
      <c r="GY73" s="25">
        <v>2</v>
      </c>
    </row>
    <row r="74" spans="1:207" s="17" customFormat="1" ht="12.75" hidden="1" x14ac:dyDescent="0.2">
      <c r="A74" s="23" t="s">
        <v>212</v>
      </c>
      <c r="B74" s="24">
        <v>2016</v>
      </c>
      <c r="C74" s="24">
        <f>SUM(Tabla1[[#This Row],[Hombres_0]:[Hombres_100 y más]])</f>
        <v>3163</v>
      </c>
      <c r="D74" s="24">
        <f>SUM(Tabla1[[#This Row],[Mujeres_0]:[Mujeres_100 y más]])</f>
        <v>3360</v>
      </c>
      <c r="E74" s="24">
        <f>Tabla1[[#This Row],[TOTAL HOMBRES]]+Tabla1[[#This Row],[TOTAL MUJERES]]</f>
        <v>6523</v>
      </c>
      <c r="F74" s="24">
        <v>47</v>
      </c>
      <c r="G74" s="24">
        <v>46</v>
      </c>
      <c r="H74" s="24">
        <v>46</v>
      </c>
      <c r="I74" s="24">
        <v>47</v>
      </c>
      <c r="J74" s="24">
        <v>48</v>
      </c>
      <c r="K74" s="24">
        <v>48</v>
      </c>
      <c r="L74" s="24">
        <v>49</v>
      </c>
      <c r="M74" s="24">
        <v>48</v>
      </c>
      <c r="N74" s="24">
        <v>49</v>
      </c>
      <c r="O74" s="24">
        <v>50</v>
      </c>
      <c r="P74" s="24">
        <v>51</v>
      </c>
      <c r="Q74" s="24">
        <v>51</v>
      </c>
      <c r="R74" s="24">
        <v>51</v>
      </c>
      <c r="S74" s="24">
        <v>52</v>
      </c>
      <c r="T74" s="24">
        <v>53</v>
      </c>
      <c r="U74" s="24">
        <v>52</v>
      </c>
      <c r="V74" s="24">
        <v>52</v>
      </c>
      <c r="W74" s="24">
        <v>52</v>
      </c>
      <c r="X74" s="24">
        <v>52</v>
      </c>
      <c r="Y74" s="24">
        <v>51</v>
      </c>
      <c r="Z74" s="24">
        <v>51</v>
      </c>
      <c r="AA74" s="24">
        <v>50</v>
      </c>
      <c r="AB74" s="24">
        <v>48</v>
      </c>
      <c r="AC74" s="24">
        <v>48</v>
      </c>
      <c r="AD74" s="24">
        <v>45</v>
      </c>
      <c r="AE74" s="24">
        <v>44</v>
      </c>
      <c r="AF74" s="24">
        <v>43</v>
      </c>
      <c r="AG74" s="24">
        <v>42</v>
      </c>
      <c r="AH74" s="24">
        <v>42</v>
      </c>
      <c r="AI74" s="24">
        <v>42</v>
      </c>
      <c r="AJ74" s="24">
        <v>41</v>
      </c>
      <c r="AK74" s="24">
        <v>40</v>
      </c>
      <c r="AL74" s="24">
        <v>39</v>
      </c>
      <c r="AM74" s="24">
        <v>38</v>
      </c>
      <c r="AN74" s="24">
        <v>38</v>
      </c>
      <c r="AO74" s="24">
        <v>37</v>
      </c>
      <c r="AP74" s="24">
        <v>37</v>
      </c>
      <c r="AQ74" s="24">
        <v>36</v>
      </c>
      <c r="AR74" s="24">
        <v>35</v>
      </c>
      <c r="AS74" s="24">
        <v>35</v>
      </c>
      <c r="AT74" s="24">
        <v>36</v>
      </c>
      <c r="AU74" s="24">
        <v>35</v>
      </c>
      <c r="AV74" s="24">
        <v>35</v>
      </c>
      <c r="AW74" s="24">
        <v>36</v>
      </c>
      <c r="AX74" s="24">
        <v>37</v>
      </c>
      <c r="AY74" s="24">
        <v>38</v>
      </c>
      <c r="AZ74" s="24">
        <v>38</v>
      </c>
      <c r="BA74" s="24">
        <v>39</v>
      </c>
      <c r="BB74" s="24">
        <v>39</v>
      </c>
      <c r="BC74" s="24">
        <v>38</v>
      </c>
      <c r="BD74" s="24">
        <v>38</v>
      </c>
      <c r="BE74" s="24">
        <v>38</v>
      </c>
      <c r="BF74" s="24">
        <v>38</v>
      </c>
      <c r="BG74" s="24">
        <v>36</v>
      </c>
      <c r="BH74" s="24">
        <v>36</v>
      </c>
      <c r="BI74" s="24">
        <v>35</v>
      </c>
      <c r="BJ74" s="24">
        <v>34</v>
      </c>
      <c r="BK74" s="24">
        <v>33</v>
      </c>
      <c r="BL74" s="24">
        <v>33</v>
      </c>
      <c r="BM74" s="24">
        <v>32</v>
      </c>
      <c r="BN74" s="24">
        <v>31</v>
      </c>
      <c r="BO74" s="24">
        <v>31</v>
      </c>
      <c r="BP74" s="24">
        <v>30</v>
      </c>
      <c r="BQ74" s="24">
        <v>29</v>
      </c>
      <c r="BR74" s="24">
        <v>29</v>
      </c>
      <c r="BS74" s="24">
        <v>28</v>
      </c>
      <c r="BT74" s="24">
        <v>27</v>
      </c>
      <c r="BU74" s="24">
        <v>26</v>
      </c>
      <c r="BV74" s="24">
        <v>25</v>
      </c>
      <c r="BW74" s="24">
        <v>23</v>
      </c>
      <c r="BX74" s="24">
        <v>22</v>
      </c>
      <c r="BY74" s="24">
        <v>21</v>
      </c>
      <c r="BZ74" s="24">
        <v>20</v>
      </c>
      <c r="CA74" s="24">
        <v>20</v>
      </c>
      <c r="CB74" s="24">
        <v>18</v>
      </c>
      <c r="CC74" s="24">
        <v>17</v>
      </c>
      <c r="CD74" s="24">
        <v>17</v>
      </c>
      <c r="CE74" s="24">
        <v>16</v>
      </c>
      <c r="CF74" s="24">
        <v>15</v>
      </c>
      <c r="CG74" s="24">
        <v>15</v>
      </c>
      <c r="CH74" s="24">
        <v>15</v>
      </c>
      <c r="CI74" s="24">
        <v>14</v>
      </c>
      <c r="CJ74" s="24">
        <v>13</v>
      </c>
      <c r="CK74" s="24">
        <v>13</v>
      </c>
      <c r="CL74" s="24">
        <v>12</v>
      </c>
      <c r="CM74" s="24">
        <v>11</v>
      </c>
      <c r="CN74" s="24">
        <v>10</v>
      </c>
      <c r="CO74" s="24">
        <v>10</v>
      </c>
      <c r="CP74" s="24">
        <v>10</v>
      </c>
      <c r="CQ74" s="24">
        <v>9</v>
      </c>
      <c r="CR74" s="24">
        <v>8</v>
      </c>
      <c r="CS74" s="24">
        <v>7</v>
      </c>
      <c r="CT74" s="24">
        <v>5</v>
      </c>
      <c r="CU74" s="24">
        <v>4</v>
      </c>
      <c r="CV74" s="24">
        <v>3</v>
      </c>
      <c r="CW74" s="24">
        <v>3</v>
      </c>
      <c r="CX74" s="24">
        <v>4</v>
      </c>
      <c r="CY74" s="24">
        <v>1</v>
      </c>
      <c r="CZ74" s="24">
        <v>0</v>
      </c>
      <c r="DA74" s="24">
        <v>0</v>
      </c>
      <c r="DB74" s="24">
        <v>1</v>
      </c>
      <c r="DC74" s="24">
        <v>50</v>
      </c>
      <c r="DD74" s="24">
        <v>51</v>
      </c>
      <c r="DE74" s="24">
        <v>51</v>
      </c>
      <c r="DF74" s="24">
        <v>50</v>
      </c>
      <c r="DG74" s="24">
        <v>48</v>
      </c>
      <c r="DH74" s="24">
        <v>48</v>
      </c>
      <c r="DI74" s="24">
        <v>47</v>
      </c>
      <c r="DJ74" s="24">
        <v>46</v>
      </c>
      <c r="DK74" s="24">
        <v>46</v>
      </c>
      <c r="DL74" s="24">
        <v>45</v>
      </c>
      <c r="DM74" s="24">
        <v>45</v>
      </c>
      <c r="DN74" s="24">
        <v>44</v>
      </c>
      <c r="DO74" s="24">
        <v>44</v>
      </c>
      <c r="DP74" s="24">
        <v>44</v>
      </c>
      <c r="DQ74" s="24">
        <v>44</v>
      </c>
      <c r="DR74" s="24">
        <v>45</v>
      </c>
      <c r="DS74" s="24">
        <v>46</v>
      </c>
      <c r="DT74" s="24">
        <v>46</v>
      </c>
      <c r="DU74" s="24">
        <v>45</v>
      </c>
      <c r="DV74" s="24">
        <v>46</v>
      </c>
      <c r="DW74" s="24">
        <v>46</v>
      </c>
      <c r="DX74" s="24">
        <v>46</v>
      </c>
      <c r="DY74" s="24">
        <v>45</v>
      </c>
      <c r="DZ74" s="24">
        <v>45</v>
      </c>
      <c r="EA74" s="24">
        <v>44</v>
      </c>
      <c r="EB74" s="24">
        <v>44</v>
      </c>
      <c r="EC74" s="24">
        <v>44</v>
      </c>
      <c r="ED74" s="24">
        <v>44</v>
      </c>
      <c r="EE74" s="24">
        <v>43</v>
      </c>
      <c r="EF74" s="24">
        <v>44</v>
      </c>
      <c r="EG74" s="24">
        <v>44</v>
      </c>
      <c r="EH74" s="24">
        <v>43</v>
      </c>
      <c r="EI74" s="24">
        <v>43</v>
      </c>
      <c r="EJ74" s="24">
        <v>43</v>
      </c>
      <c r="EK74" s="24">
        <v>42</v>
      </c>
      <c r="EL74" s="24">
        <v>41</v>
      </c>
      <c r="EM74" s="24">
        <v>41</v>
      </c>
      <c r="EN74" s="24">
        <v>40</v>
      </c>
      <c r="EO74" s="24">
        <v>39</v>
      </c>
      <c r="EP74" s="24">
        <v>39</v>
      </c>
      <c r="EQ74" s="24">
        <v>39</v>
      </c>
      <c r="ER74" s="24">
        <v>39</v>
      </c>
      <c r="ES74" s="24">
        <v>39</v>
      </c>
      <c r="ET74" s="24">
        <v>40</v>
      </c>
      <c r="EU74" s="24">
        <v>40</v>
      </c>
      <c r="EV74" s="24">
        <v>41</v>
      </c>
      <c r="EW74" s="24">
        <v>41</v>
      </c>
      <c r="EX74" s="24">
        <v>42</v>
      </c>
      <c r="EY74" s="24">
        <v>43</v>
      </c>
      <c r="EZ74" s="24">
        <v>43</v>
      </c>
      <c r="FA74" s="24">
        <v>42</v>
      </c>
      <c r="FB74" s="24">
        <v>43</v>
      </c>
      <c r="FC74" s="24">
        <v>43</v>
      </c>
      <c r="FD74" s="24">
        <v>42</v>
      </c>
      <c r="FE74" s="24">
        <v>42</v>
      </c>
      <c r="FF74" s="24">
        <v>42</v>
      </c>
      <c r="FG74" s="24">
        <v>41</v>
      </c>
      <c r="FH74" s="24">
        <v>41</v>
      </c>
      <c r="FI74" s="24">
        <v>41</v>
      </c>
      <c r="FJ74" s="24">
        <v>40</v>
      </c>
      <c r="FK74" s="24">
        <v>40</v>
      </c>
      <c r="FL74" s="24">
        <v>38</v>
      </c>
      <c r="FM74" s="24">
        <v>37</v>
      </c>
      <c r="FN74" s="24">
        <v>36</v>
      </c>
      <c r="FO74" s="24">
        <v>35</v>
      </c>
      <c r="FP74" s="24">
        <v>34</v>
      </c>
      <c r="FQ74" s="24">
        <v>32</v>
      </c>
      <c r="FR74" s="24">
        <v>30</v>
      </c>
      <c r="FS74" s="24">
        <v>28</v>
      </c>
      <c r="FT74" s="24">
        <v>27</v>
      </c>
      <c r="FU74" s="24">
        <v>25</v>
      </c>
      <c r="FV74" s="24">
        <v>24</v>
      </c>
      <c r="FW74" s="24">
        <v>22</v>
      </c>
      <c r="FX74" s="24">
        <v>21</v>
      </c>
      <c r="FY74" s="24">
        <v>19</v>
      </c>
      <c r="FZ74" s="24">
        <v>19</v>
      </c>
      <c r="GA74" s="24">
        <v>18</v>
      </c>
      <c r="GB74" s="24">
        <v>17</v>
      </c>
      <c r="GC74" s="24">
        <v>17</v>
      </c>
      <c r="GD74" s="24">
        <v>17</v>
      </c>
      <c r="GE74" s="24">
        <v>17</v>
      </c>
      <c r="GF74" s="24">
        <v>17</v>
      </c>
      <c r="GG74" s="24">
        <v>17</v>
      </c>
      <c r="GH74" s="24">
        <v>16</v>
      </c>
      <c r="GI74" s="24">
        <v>15</v>
      </c>
      <c r="GJ74" s="24">
        <v>15</v>
      </c>
      <c r="GK74" s="24">
        <v>15</v>
      </c>
      <c r="GL74" s="24">
        <v>14</v>
      </c>
      <c r="GM74" s="24">
        <v>14</v>
      </c>
      <c r="GN74" s="24">
        <v>12</v>
      </c>
      <c r="GO74" s="24">
        <v>11</v>
      </c>
      <c r="GP74" s="24">
        <v>10</v>
      </c>
      <c r="GQ74" s="24">
        <v>8</v>
      </c>
      <c r="GR74" s="24">
        <v>7</v>
      </c>
      <c r="GS74" s="24">
        <v>5</v>
      </c>
      <c r="GT74" s="24">
        <v>4</v>
      </c>
      <c r="GU74" s="24">
        <v>4</v>
      </c>
      <c r="GV74" s="24">
        <v>4</v>
      </c>
      <c r="GW74" s="24">
        <v>1</v>
      </c>
      <c r="GX74" s="24">
        <v>1</v>
      </c>
      <c r="GY74" s="25">
        <v>2</v>
      </c>
    </row>
    <row r="75" spans="1:207" s="17" customFormat="1" ht="12.75" hidden="1" x14ac:dyDescent="0.2">
      <c r="A75" s="23" t="s">
        <v>212</v>
      </c>
      <c r="B75" s="24">
        <v>2017</v>
      </c>
      <c r="C75" s="24">
        <f>SUM(Tabla1[[#This Row],[Hombres_0]:[Hombres_100 y más]])</f>
        <v>3210</v>
      </c>
      <c r="D75" s="24">
        <f>SUM(Tabla1[[#This Row],[Mujeres_0]:[Mujeres_100 y más]])</f>
        <v>3406</v>
      </c>
      <c r="E75" s="24">
        <f>Tabla1[[#This Row],[TOTAL HOMBRES]]+Tabla1[[#This Row],[TOTAL MUJERES]]</f>
        <v>6616</v>
      </c>
      <c r="F75" s="24">
        <v>48</v>
      </c>
      <c r="G75" s="24">
        <v>47</v>
      </c>
      <c r="H75" s="24">
        <v>47</v>
      </c>
      <c r="I75" s="24">
        <v>48</v>
      </c>
      <c r="J75" s="24">
        <v>48</v>
      </c>
      <c r="K75" s="24">
        <v>48</v>
      </c>
      <c r="L75" s="24">
        <v>49</v>
      </c>
      <c r="M75" s="24">
        <v>50</v>
      </c>
      <c r="N75" s="24">
        <v>50</v>
      </c>
      <c r="O75" s="24">
        <v>51</v>
      </c>
      <c r="P75" s="24">
        <v>52</v>
      </c>
      <c r="Q75" s="24">
        <v>52</v>
      </c>
      <c r="R75" s="24">
        <v>53</v>
      </c>
      <c r="S75" s="24">
        <v>53</v>
      </c>
      <c r="T75" s="24">
        <v>53</v>
      </c>
      <c r="U75" s="24">
        <v>53</v>
      </c>
      <c r="V75" s="24">
        <v>53</v>
      </c>
      <c r="W75" s="24">
        <v>52</v>
      </c>
      <c r="X75" s="24">
        <v>52</v>
      </c>
      <c r="Y75" s="24">
        <v>52</v>
      </c>
      <c r="Z75" s="24">
        <v>52</v>
      </c>
      <c r="AA75" s="24">
        <v>50</v>
      </c>
      <c r="AB75" s="24">
        <v>49</v>
      </c>
      <c r="AC75" s="24">
        <v>48</v>
      </c>
      <c r="AD75" s="24">
        <v>46</v>
      </c>
      <c r="AE75" s="24">
        <v>45</v>
      </c>
      <c r="AF75" s="24">
        <v>43</v>
      </c>
      <c r="AG75" s="24">
        <v>42</v>
      </c>
      <c r="AH75" s="24">
        <v>42</v>
      </c>
      <c r="AI75" s="24">
        <v>41</v>
      </c>
      <c r="AJ75" s="24">
        <v>41</v>
      </c>
      <c r="AK75" s="24">
        <v>40</v>
      </c>
      <c r="AL75" s="24">
        <v>39</v>
      </c>
      <c r="AM75" s="24">
        <v>38</v>
      </c>
      <c r="AN75" s="24">
        <v>37</v>
      </c>
      <c r="AO75" s="24">
        <v>37</v>
      </c>
      <c r="AP75" s="24">
        <v>37</v>
      </c>
      <c r="AQ75" s="24">
        <v>36</v>
      </c>
      <c r="AR75" s="24">
        <v>36</v>
      </c>
      <c r="AS75" s="24">
        <v>35</v>
      </c>
      <c r="AT75" s="24">
        <v>36</v>
      </c>
      <c r="AU75" s="24">
        <v>36</v>
      </c>
      <c r="AV75" s="24">
        <v>37</v>
      </c>
      <c r="AW75" s="24">
        <v>37</v>
      </c>
      <c r="AX75" s="24">
        <v>37</v>
      </c>
      <c r="AY75" s="24">
        <v>38</v>
      </c>
      <c r="AZ75" s="24">
        <v>38</v>
      </c>
      <c r="BA75" s="24">
        <v>39</v>
      </c>
      <c r="BB75" s="24">
        <v>40</v>
      </c>
      <c r="BC75" s="24">
        <v>40</v>
      </c>
      <c r="BD75" s="24">
        <v>39</v>
      </c>
      <c r="BE75" s="24">
        <v>38</v>
      </c>
      <c r="BF75" s="24">
        <v>38</v>
      </c>
      <c r="BG75" s="24">
        <v>37</v>
      </c>
      <c r="BH75" s="24">
        <v>36</v>
      </c>
      <c r="BI75" s="24">
        <v>36</v>
      </c>
      <c r="BJ75" s="24">
        <v>35</v>
      </c>
      <c r="BK75" s="24">
        <v>34</v>
      </c>
      <c r="BL75" s="24">
        <v>33</v>
      </c>
      <c r="BM75" s="24">
        <v>33</v>
      </c>
      <c r="BN75" s="24">
        <v>33</v>
      </c>
      <c r="BO75" s="24">
        <v>31</v>
      </c>
      <c r="BP75" s="24">
        <v>31</v>
      </c>
      <c r="BQ75" s="24">
        <v>30</v>
      </c>
      <c r="BR75" s="24">
        <v>30</v>
      </c>
      <c r="BS75" s="24">
        <v>29</v>
      </c>
      <c r="BT75" s="24">
        <v>28</v>
      </c>
      <c r="BU75" s="24">
        <v>27</v>
      </c>
      <c r="BV75" s="24">
        <v>26</v>
      </c>
      <c r="BW75" s="24">
        <v>24</v>
      </c>
      <c r="BX75" s="24">
        <v>23</v>
      </c>
      <c r="BY75" s="24">
        <v>21</v>
      </c>
      <c r="BZ75" s="24">
        <v>20</v>
      </c>
      <c r="CA75" s="24">
        <v>20</v>
      </c>
      <c r="CB75" s="24">
        <v>18</v>
      </c>
      <c r="CC75" s="24">
        <v>18</v>
      </c>
      <c r="CD75" s="24">
        <v>17</v>
      </c>
      <c r="CE75" s="24">
        <v>17</v>
      </c>
      <c r="CF75" s="24">
        <v>15</v>
      </c>
      <c r="CG75" s="24">
        <v>15</v>
      </c>
      <c r="CH75" s="24">
        <v>14</v>
      </c>
      <c r="CI75" s="24">
        <v>14</v>
      </c>
      <c r="CJ75" s="24">
        <v>13</v>
      </c>
      <c r="CK75" s="24">
        <v>12</v>
      </c>
      <c r="CL75" s="24">
        <v>12</v>
      </c>
      <c r="CM75" s="24">
        <v>11</v>
      </c>
      <c r="CN75" s="24">
        <v>10</v>
      </c>
      <c r="CO75" s="24">
        <v>10</v>
      </c>
      <c r="CP75" s="24">
        <v>10</v>
      </c>
      <c r="CQ75" s="24">
        <v>9</v>
      </c>
      <c r="CR75" s="24">
        <v>8</v>
      </c>
      <c r="CS75" s="24">
        <v>7</v>
      </c>
      <c r="CT75" s="24">
        <v>5</v>
      </c>
      <c r="CU75" s="24">
        <v>5</v>
      </c>
      <c r="CV75" s="24">
        <v>4</v>
      </c>
      <c r="CW75" s="24">
        <v>3</v>
      </c>
      <c r="CX75" s="24">
        <v>3</v>
      </c>
      <c r="CY75" s="24">
        <v>3</v>
      </c>
      <c r="CZ75" s="24">
        <v>1</v>
      </c>
      <c r="DA75" s="24">
        <v>0</v>
      </c>
      <c r="DB75" s="24">
        <v>1</v>
      </c>
      <c r="DC75" s="24">
        <v>51</v>
      </c>
      <c r="DD75" s="24">
        <v>51</v>
      </c>
      <c r="DE75" s="24">
        <v>51</v>
      </c>
      <c r="DF75" s="24">
        <v>51</v>
      </c>
      <c r="DG75" s="24">
        <v>50</v>
      </c>
      <c r="DH75" s="24">
        <v>49</v>
      </c>
      <c r="DI75" s="24">
        <v>48</v>
      </c>
      <c r="DJ75" s="24">
        <v>47</v>
      </c>
      <c r="DK75" s="24">
        <v>46</v>
      </c>
      <c r="DL75" s="24">
        <v>45</v>
      </c>
      <c r="DM75" s="24">
        <v>45</v>
      </c>
      <c r="DN75" s="24">
        <v>44</v>
      </c>
      <c r="DO75" s="24">
        <v>44</v>
      </c>
      <c r="DP75" s="24">
        <v>44</v>
      </c>
      <c r="DQ75" s="24">
        <v>44</v>
      </c>
      <c r="DR75" s="24">
        <v>44</v>
      </c>
      <c r="DS75" s="24">
        <v>45</v>
      </c>
      <c r="DT75" s="24">
        <v>45</v>
      </c>
      <c r="DU75" s="24">
        <v>45</v>
      </c>
      <c r="DV75" s="24">
        <v>46</v>
      </c>
      <c r="DW75" s="24">
        <v>46</v>
      </c>
      <c r="DX75" s="24">
        <v>45</v>
      </c>
      <c r="DY75" s="24">
        <v>45</v>
      </c>
      <c r="DZ75" s="24">
        <v>45</v>
      </c>
      <c r="EA75" s="24">
        <v>44</v>
      </c>
      <c r="EB75" s="24">
        <v>44</v>
      </c>
      <c r="EC75" s="24">
        <v>43</v>
      </c>
      <c r="ED75" s="24">
        <v>43</v>
      </c>
      <c r="EE75" s="24">
        <v>43</v>
      </c>
      <c r="EF75" s="24">
        <v>44</v>
      </c>
      <c r="EG75" s="24">
        <v>44</v>
      </c>
      <c r="EH75" s="24">
        <v>43</v>
      </c>
      <c r="EI75" s="24">
        <v>43</v>
      </c>
      <c r="EJ75" s="24">
        <v>43</v>
      </c>
      <c r="EK75" s="24">
        <v>42</v>
      </c>
      <c r="EL75" s="24">
        <v>41</v>
      </c>
      <c r="EM75" s="24">
        <v>41</v>
      </c>
      <c r="EN75" s="24">
        <v>41</v>
      </c>
      <c r="EO75" s="24">
        <v>39</v>
      </c>
      <c r="EP75" s="24">
        <v>40</v>
      </c>
      <c r="EQ75" s="24">
        <v>40</v>
      </c>
      <c r="ER75" s="24">
        <v>39</v>
      </c>
      <c r="ES75" s="24">
        <v>39</v>
      </c>
      <c r="ET75" s="24">
        <v>40</v>
      </c>
      <c r="EU75" s="24">
        <v>40</v>
      </c>
      <c r="EV75" s="24">
        <v>41</v>
      </c>
      <c r="EW75" s="24">
        <v>42</v>
      </c>
      <c r="EX75" s="24">
        <v>43</v>
      </c>
      <c r="EY75" s="24">
        <v>43</v>
      </c>
      <c r="EZ75" s="24">
        <v>44</v>
      </c>
      <c r="FA75" s="24">
        <v>43</v>
      </c>
      <c r="FB75" s="24">
        <v>44</v>
      </c>
      <c r="FC75" s="24">
        <v>44</v>
      </c>
      <c r="FD75" s="24">
        <v>44</v>
      </c>
      <c r="FE75" s="24">
        <v>43</v>
      </c>
      <c r="FF75" s="24">
        <v>43</v>
      </c>
      <c r="FG75" s="24">
        <v>43</v>
      </c>
      <c r="FH75" s="24">
        <v>42</v>
      </c>
      <c r="FI75" s="24">
        <v>42</v>
      </c>
      <c r="FJ75" s="24">
        <v>42</v>
      </c>
      <c r="FK75" s="24">
        <v>41</v>
      </c>
      <c r="FL75" s="24">
        <v>41</v>
      </c>
      <c r="FM75" s="24">
        <v>40</v>
      </c>
      <c r="FN75" s="24">
        <v>38</v>
      </c>
      <c r="FO75" s="24">
        <v>37</v>
      </c>
      <c r="FP75" s="24">
        <v>35</v>
      </c>
      <c r="FQ75" s="24">
        <v>34</v>
      </c>
      <c r="FR75" s="24">
        <v>32</v>
      </c>
      <c r="FS75" s="24">
        <v>30</v>
      </c>
      <c r="FT75" s="24">
        <v>28</v>
      </c>
      <c r="FU75" s="24">
        <v>26</v>
      </c>
      <c r="FV75" s="24">
        <v>25</v>
      </c>
      <c r="FW75" s="24">
        <v>23</v>
      </c>
      <c r="FX75" s="24">
        <v>21</v>
      </c>
      <c r="FY75" s="24">
        <v>20</v>
      </c>
      <c r="FZ75" s="24">
        <v>19</v>
      </c>
      <c r="GA75" s="24">
        <v>19</v>
      </c>
      <c r="GB75" s="24">
        <v>17</v>
      </c>
      <c r="GC75" s="24">
        <v>17</v>
      </c>
      <c r="GD75" s="24">
        <v>17</v>
      </c>
      <c r="GE75" s="24">
        <v>17</v>
      </c>
      <c r="GF75" s="24">
        <v>17</v>
      </c>
      <c r="GG75" s="24">
        <v>16</v>
      </c>
      <c r="GH75" s="24">
        <v>16</v>
      </c>
      <c r="GI75" s="24">
        <v>15</v>
      </c>
      <c r="GJ75" s="24">
        <v>15</v>
      </c>
      <c r="GK75" s="24">
        <v>15</v>
      </c>
      <c r="GL75" s="24">
        <v>14</v>
      </c>
      <c r="GM75" s="24">
        <v>14</v>
      </c>
      <c r="GN75" s="24">
        <v>12</v>
      </c>
      <c r="GO75" s="24">
        <v>11</v>
      </c>
      <c r="GP75" s="24">
        <v>11</v>
      </c>
      <c r="GQ75" s="24">
        <v>8</v>
      </c>
      <c r="GR75" s="24">
        <v>7</v>
      </c>
      <c r="GS75" s="24">
        <v>5</v>
      </c>
      <c r="GT75" s="24">
        <v>4</v>
      </c>
      <c r="GU75" s="24">
        <v>4</v>
      </c>
      <c r="GV75" s="24">
        <v>3</v>
      </c>
      <c r="GW75" s="24">
        <v>4</v>
      </c>
      <c r="GX75" s="24">
        <v>1</v>
      </c>
      <c r="GY75" s="25">
        <v>2</v>
      </c>
    </row>
    <row r="76" spans="1:207" s="17" customFormat="1" ht="12.75" hidden="1" x14ac:dyDescent="0.2">
      <c r="A76" s="23" t="s">
        <v>212</v>
      </c>
      <c r="B76" s="24">
        <v>2018</v>
      </c>
      <c r="C76" s="24">
        <f>SUM(Tabla1[[#This Row],[Hombres_0]:[Hombres_100 y más]])</f>
        <v>3230</v>
      </c>
      <c r="D76" s="24">
        <f>SUM(Tabla1[[#This Row],[Mujeres_0]:[Mujeres_100 y más]])</f>
        <v>3432</v>
      </c>
      <c r="E76" s="24">
        <f>Tabla1[[#This Row],[TOTAL HOMBRES]]+Tabla1[[#This Row],[TOTAL MUJERES]]</f>
        <v>6662</v>
      </c>
      <c r="F76" s="24">
        <v>47</v>
      </c>
      <c r="G76" s="24">
        <v>46</v>
      </c>
      <c r="H76" s="24">
        <v>46</v>
      </c>
      <c r="I76" s="24">
        <v>48</v>
      </c>
      <c r="J76" s="24">
        <v>47</v>
      </c>
      <c r="K76" s="24">
        <v>49</v>
      </c>
      <c r="L76" s="24">
        <v>49</v>
      </c>
      <c r="M76" s="24">
        <v>48</v>
      </c>
      <c r="N76" s="24">
        <v>51</v>
      </c>
      <c r="O76" s="24">
        <v>50</v>
      </c>
      <c r="P76" s="24">
        <v>52</v>
      </c>
      <c r="Q76" s="24">
        <v>52</v>
      </c>
      <c r="R76" s="24">
        <v>53</v>
      </c>
      <c r="S76" s="24">
        <v>52</v>
      </c>
      <c r="T76" s="24">
        <v>53</v>
      </c>
      <c r="U76" s="24">
        <v>53</v>
      </c>
      <c r="V76" s="24">
        <v>54</v>
      </c>
      <c r="W76" s="24">
        <v>52</v>
      </c>
      <c r="X76" s="24">
        <v>52</v>
      </c>
      <c r="Y76" s="24">
        <v>49</v>
      </c>
      <c r="Z76" s="24">
        <v>50</v>
      </c>
      <c r="AA76" s="24">
        <v>50</v>
      </c>
      <c r="AB76" s="24">
        <v>49</v>
      </c>
      <c r="AC76" s="24">
        <v>49</v>
      </c>
      <c r="AD76" s="24">
        <v>48</v>
      </c>
      <c r="AE76" s="24">
        <v>47</v>
      </c>
      <c r="AF76" s="24">
        <v>44</v>
      </c>
      <c r="AG76" s="24">
        <v>44</v>
      </c>
      <c r="AH76" s="24">
        <v>43</v>
      </c>
      <c r="AI76" s="24">
        <v>42</v>
      </c>
      <c r="AJ76" s="24">
        <v>41</v>
      </c>
      <c r="AK76" s="24">
        <v>39</v>
      </c>
      <c r="AL76" s="24">
        <v>39</v>
      </c>
      <c r="AM76" s="24">
        <v>37</v>
      </c>
      <c r="AN76" s="24">
        <v>37</v>
      </c>
      <c r="AO76" s="24">
        <v>37</v>
      </c>
      <c r="AP76" s="24">
        <v>37</v>
      </c>
      <c r="AQ76" s="24">
        <v>36</v>
      </c>
      <c r="AR76" s="24">
        <v>37</v>
      </c>
      <c r="AS76" s="24">
        <v>35</v>
      </c>
      <c r="AT76" s="24">
        <v>35</v>
      </c>
      <c r="AU76" s="24">
        <v>37</v>
      </c>
      <c r="AV76" s="24">
        <v>36</v>
      </c>
      <c r="AW76" s="24">
        <v>38</v>
      </c>
      <c r="AX76" s="24">
        <v>38</v>
      </c>
      <c r="AY76" s="24">
        <v>38</v>
      </c>
      <c r="AZ76" s="24">
        <v>39</v>
      </c>
      <c r="BA76" s="24">
        <v>40</v>
      </c>
      <c r="BB76" s="24">
        <v>40</v>
      </c>
      <c r="BC76" s="24">
        <v>41</v>
      </c>
      <c r="BD76" s="24">
        <v>40</v>
      </c>
      <c r="BE76" s="24">
        <v>40</v>
      </c>
      <c r="BF76" s="24">
        <v>39</v>
      </c>
      <c r="BG76" s="24">
        <v>38</v>
      </c>
      <c r="BH76" s="24">
        <v>36</v>
      </c>
      <c r="BI76" s="24">
        <v>36</v>
      </c>
      <c r="BJ76" s="24">
        <v>34</v>
      </c>
      <c r="BK76" s="24">
        <v>33</v>
      </c>
      <c r="BL76" s="24">
        <v>33</v>
      </c>
      <c r="BM76" s="24">
        <v>33</v>
      </c>
      <c r="BN76" s="24">
        <v>34</v>
      </c>
      <c r="BO76" s="24">
        <v>32</v>
      </c>
      <c r="BP76" s="24">
        <v>31</v>
      </c>
      <c r="BQ76" s="24">
        <v>31</v>
      </c>
      <c r="BR76" s="24">
        <v>31</v>
      </c>
      <c r="BS76" s="24">
        <v>30</v>
      </c>
      <c r="BT76" s="24">
        <v>31</v>
      </c>
      <c r="BU76" s="24">
        <v>28</v>
      </c>
      <c r="BV76" s="24">
        <v>27</v>
      </c>
      <c r="BW76" s="24">
        <v>25</v>
      </c>
      <c r="BX76" s="24">
        <v>23</v>
      </c>
      <c r="BY76" s="24">
        <v>23</v>
      </c>
      <c r="BZ76" s="24">
        <v>21</v>
      </c>
      <c r="CA76" s="24">
        <v>19</v>
      </c>
      <c r="CB76" s="24">
        <v>19</v>
      </c>
      <c r="CC76" s="24">
        <v>17</v>
      </c>
      <c r="CD76" s="24">
        <v>18</v>
      </c>
      <c r="CE76" s="24">
        <v>15</v>
      </c>
      <c r="CF76" s="24">
        <v>15</v>
      </c>
      <c r="CG76" s="24">
        <v>15</v>
      </c>
      <c r="CH76" s="24">
        <v>14</v>
      </c>
      <c r="CI76" s="24">
        <v>15</v>
      </c>
      <c r="CJ76" s="24">
        <v>12</v>
      </c>
      <c r="CK76" s="24">
        <v>13</v>
      </c>
      <c r="CL76" s="24">
        <v>12</v>
      </c>
      <c r="CM76" s="24">
        <v>11</v>
      </c>
      <c r="CN76" s="24">
        <v>9</v>
      </c>
      <c r="CO76" s="24">
        <v>10</v>
      </c>
      <c r="CP76" s="24">
        <v>9</v>
      </c>
      <c r="CQ76" s="24">
        <v>9</v>
      </c>
      <c r="CR76" s="24">
        <v>7</v>
      </c>
      <c r="CS76" s="24">
        <v>8</v>
      </c>
      <c r="CT76" s="24">
        <v>5</v>
      </c>
      <c r="CU76" s="24">
        <v>6</v>
      </c>
      <c r="CV76" s="24">
        <v>4</v>
      </c>
      <c r="CW76" s="24">
        <v>5</v>
      </c>
      <c r="CX76" s="24">
        <v>3</v>
      </c>
      <c r="CY76" s="24">
        <v>2</v>
      </c>
      <c r="CZ76" s="24">
        <v>2</v>
      </c>
      <c r="DA76" s="24">
        <v>0</v>
      </c>
      <c r="DB76" s="24">
        <v>1</v>
      </c>
      <c r="DC76" s="24">
        <v>51</v>
      </c>
      <c r="DD76" s="24">
        <v>51</v>
      </c>
      <c r="DE76" s="24">
        <v>51</v>
      </c>
      <c r="DF76" s="24">
        <v>51</v>
      </c>
      <c r="DG76" s="24">
        <v>49</v>
      </c>
      <c r="DH76" s="24">
        <v>49</v>
      </c>
      <c r="DI76" s="24">
        <v>47</v>
      </c>
      <c r="DJ76" s="24">
        <v>47</v>
      </c>
      <c r="DK76" s="24">
        <v>46</v>
      </c>
      <c r="DL76" s="24">
        <v>45</v>
      </c>
      <c r="DM76" s="24">
        <v>44</v>
      </c>
      <c r="DN76" s="24">
        <v>44</v>
      </c>
      <c r="DO76" s="24">
        <v>44</v>
      </c>
      <c r="DP76" s="24">
        <v>43</v>
      </c>
      <c r="DQ76" s="24">
        <v>43</v>
      </c>
      <c r="DR76" s="24">
        <v>44</v>
      </c>
      <c r="DS76" s="24">
        <v>44</v>
      </c>
      <c r="DT76" s="24">
        <v>44</v>
      </c>
      <c r="DU76" s="24">
        <v>44</v>
      </c>
      <c r="DV76" s="24">
        <v>44</v>
      </c>
      <c r="DW76" s="24">
        <v>45</v>
      </c>
      <c r="DX76" s="24">
        <v>44</v>
      </c>
      <c r="DY76" s="24">
        <v>45</v>
      </c>
      <c r="DZ76" s="24">
        <v>45</v>
      </c>
      <c r="EA76" s="24">
        <v>45</v>
      </c>
      <c r="EB76" s="24">
        <v>44</v>
      </c>
      <c r="EC76" s="24">
        <v>45</v>
      </c>
      <c r="ED76" s="24">
        <v>44</v>
      </c>
      <c r="EE76" s="24">
        <v>43</v>
      </c>
      <c r="EF76" s="24">
        <v>44</v>
      </c>
      <c r="EG76" s="24">
        <v>42</v>
      </c>
      <c r="EH76" s="24">
        <v>43</v>
      </c>
      <c r="EI76" s="24">
        <v>44</v>
      </c>
      <c r="EJ76" s="24">
        <v>43</v>
      </c>
      <c r="EK76" s="24">
        <v>43</v>
      </c>
      <c r="EL76" s="24">
        <v>43</v>
      </c>
      <c r="EM76" s="24">
        <v>41</v>
      </c>
      <c r="EN76" s="24">
        <v>41</v>
      </c>
      <c r="EO76" s="24">
        <v>40</v>
      </c>
      <c r="EP76" s="24">
        <v>40</v>
      </c>
      <c r="EQ76" s="24">
        <v>38</v>
      </c>
      <c r="ER76" s="24">
        <v>40</v>
      </c>
      <c r="ES76" s="24">
        <v>40</v>
      </c>
      <c r="ET76" s="24">
        <v>39</v>
      </c>
      <c r="EU76" s="24">
        <v>40</v>
      </c>
      <c r="EV76" s="24">
        <v>40</v>
      </c>
      <c r="EW76" s="24">
        <v>43</v>
      </c>
      <c r="EX76" s="24">
        <v>43</v>
      </c>
      <c r="EY76" s="24">
        <v>45</v>
      </c>
      <c r="EZ76" s="24">
        <v>44</v>
      </c>
      <c r="FA76" s="24">
        <v>45</v>
      </c>
      <c r="FB76" s="24">
        <v>45</v>
      </c>
      <c r="FC76" s="24">
        <v>43</v>
      </c>
      <c r="FD76" s="24">
        <v>44</v>
      </c>
      <c r="FE76" s="24">
        <v>44</v>
      </c>
      <c r="FF76" s="24">
        <v>43</v>
      </c>
      <c r="FG76" s="24">
        <v>44</v>
      </c>
      <c r="FH76" s="24">
        <v>42</v>
      </c>
      <c r="FI76" s="24">
        <v>43</v>
      </c>
      <c r="FJ76" s="24">
        <v>42</v>
      </c>
      <c r="FK76" s="24">
        <v>43</v>
      </c>
      <c r="FL76" s="24">
        <v>41</v>
      </c>
      <c r="FM76" s="24">
        <v>42</v>
      </c>
      <c r="FN76" s="24">
        <v>40</v>
      </c>
      <c r="FO76" s="24">
        <v>39</v>
      </c>
      <c r="FP76" s="24">
        <v>38</v>
      </c>
      <c r="FQ76" s="24">
        <v>36</v>
      </c>
      <c r="FR76" s="24">
        <v>33</v>
      </c>
      <c r="FS76" s="24">
        <v>32</v>
      </c>
      <c r="FT76" s="24">
        <v>29</v>
      </c>
      <c r="FU76" s="24">
        <v>27</v>
      </c>
      <c r="FV76" s="24">
        <v>25</v>
      </c>
      <c r="FW76" s="24">
        <v>24</v>
      </c>
      <c r="FX76" s="24">
        <v>22</v>
      </c>
      <c r="FY76" s="24">
        <v>20</v>
      </c>
      <c r="FZ76" s="24">
        <v>19</v>
      </c>
      <c r="GA76" s="24">
        <v>18</v>
      </c>
      <c r="GB76" s="24">
        <v>19</v>
      </c>
      <c r="GC76" s="24">
        <v>17</v>
      </c>
      <c r="GD76" s="24">
        <v>17</v>
      </c>
      <c r="GE76" s="24">
        <v>18</v>
      </c>
      <c r="GF76" s="24">
        <v>16</v>
      </c>
      <c r="GG76" s="24">
        <v>16</v>
      </c>
      <c r="GH76" s="24">
        <v>16</v>
      </c>
      <c r="GI76" s="24">
        <v>15</v>
      </c>
      <c r="GJ76" s="24">
        <v>15</v>
      </c>
      <c r="GK76" s="24">
        <v>14</v>
      </c>
      <c r="GL76" s="24">
        <v>15</v>
      </c>
      <c r="GM76" s="24">
        <v>13</v>
      </c>
      <c r="GN76" s="24">
        <v>13</v>
      </c>
      <c r="GO76" s="24">
        <v>12</v>
      </c>
      <c r="GP76" s="24">
        <v>10</v>
      </c>
      <c r="GQ76" s="24">
        <v>9</v>
      </c>
      <c r="GR76" s="24">
        <v>9</v>
      </c>
      <c r="GS76" s="24">
        <v>8</v>
      </c>
      <c r="GT76" s="24">
        <v>7</v>
      </c>
      <c r="GU76" s="24">
        <v>3</v>
      </c>
      <c r="GV76" s="24">
        <v>2</v>
      </c>
      <c r="GW76" s="24">
        <v>1</v>
      </c>
      <c r="GX76" s="24">
        <v>2</v>
      </c>
      <c r="GY76" s="25">
        <v>1</v>
      </c>
    </row>
    <row r="77" spans="1:207" s="17" customFormat="1" ht="12.75" hidden="1" x14ac:dyDescent="0.2">
      <c r="A77" s="23" t="s">
        <v>212</v>
      </c>
      <c r="B77" s="24">
        <v>2019</v>
      </c>
      <c r="C77" s="24">
        <f>SUM(Tabla1[[#This Row],[Hombres_0]:[Hombres_100 y más]])</f>
        <v>3276</v>
      </c>
      <c r="D77" s="24">
        <f>SUM(Tabla1[[#This Row],[Mujeres_0]:[Mujeres_100 y más]])</f>
        <v>3461</v>
      </c>
      <c r="E77" s="24">
        <f>Tabla1[[#This Row],[TOTAL HOMBRES]]+Tabla1[[#This Row],[TOTAL MUJERES]]</f>
        <v>6737</v>
      </c>
      <c r="F77" s="24">
        <v>47</v>
      </c>
      <c r="G77" s="24">
        <v>47</v>
      </c>
      <c r="H77" s="24">
        <v>46</v>
      </c>
      <c r="I77" s="24">
        <v>48</v>
      </c>
      <c r="J77" s="24">
        <v>48</v>
      </c>
      <c r="K77" s="24">
        <v>49</v>
      </c>
      <c r="L77" s="24">
        <v>49</v>
      </c>
      <c r="M77" s="24">
        <v>50</v>
      </c>
      <c r="N77" s="24">
        <v>50</v>
      </c>
      <c r="O77" s="24">
        <v>52</v>
      </c>
      <c r="P77" s="24">
        <v>51</v>
      </c>
      <c r="Q77" s="24">
        <v>53</v>
      </c>
      <c r="R77" s="24">
        <v>52</v>
      </c>
      <c r="S77" s="24">
        <v>53</v>
      </c>
      <c r="T77" s="24">
        <v>53</v>
      </c>
      <c r="U77" s="24">
        <v>54</v>
      </c>
      <c r="V77" s="24">
        <v>53</v>
      </c>
      <c r="W77" s="24">
        <v>53</v>
      </c>
      <c r="X77" s="24">
        <v>52</v>
      </c>
      <c r="Y77" s="24">
        <v>51</v>
      </c>
      <c r="Z77" s="24">
        <v>49</v>
      </c>
      <c r="AA77" s="24">
        <v>51</v>
      </c>
      <c r="AB77" s="24">
        <v>51</v>
      </c>
      <c r="AC77" s="24">
        <v>50</v>
      </c>
      <c r="AD77" s="24">
        <v>49</v>
      </c>
      <c r="AE77" s="24">
        <v>48</v>
      </c>
      <c r="AF77" s="24">
        <v>46</v>
      </c>
      <c r="AG77" s="24">
        <v>44</v>
      </c>
      <c r="AH77" s="24">
        <v>44</v>
      </c>
      <c r="AI77" s="24">
        <v>43</v>
      </c>
      <c r="AJ77" s="24">
        <v>41</v>
      </c>
      <c r="AK77" s="24">
        <v>39</v>
      </c>
      <c r="AL77" s="24">
        <v>39</v>
      </c>
      <c r="AM77" s="24">
        <v>38</v>
      </c>
      <c r="AN77" s="24">
        <v>37</v>
      </c>
      <c r="AO77" s="24">
        <v>37</v>
      </c>
      <c r="AP77" s="24">
        <v>36</v>
      </c>
      <c r="AQ77" s="24">
        <v>38</v>
      </c>
      <c r="AR77" s="24">
        <v>35</v>
      </c>
      <c r="AS77" s="24">
        <v>36</v>
      </c>
      <c r="AT77" s="24">
        <v>36</v>
      </c>
      <c r="AU77" s="24">
        <v>37</v>
      </c>
      <c r="AV77" s="24">
        <v>37</v>
      </c>
      <c r="AW77" s="24">
        <v>38</v>
      </c>
      <c r="AX77" s="24">
        <v>39</v>
      </c>
      <c r="AY77" s="24">
        <v>39</v>
      </c>
      <c r="AZ77" s="24">
        <v>39</v>
      </c>
      <c r="BA77" s="24">
        <v>39</v>
      </c>
      <c r="BB77" s="24">
        <v>42</v>
      </c>
      <c r="BC77" s="24">
        <v>41</v>
      </c>
      <c r="BD77" s="24">
        <v>40</v>
      </c>
      <c r="BE77" s="24">
        <v>39</v>
      </c>
      <c r="BF77" s="24">
        <v>41</v>
      </c>
      <c r="BG77" s="24">
        <v>38</v>
      </c>
      <c r="BH77" s="24">
        <v>36</v>
      </c>
      <c r="BI77" s="24">
        <v>38</v>
      </c>
      <c r="BJ77" s="24">
        <v>34</v>
      </c>
      <c r="BK77" s="24">
        <v>34</v>
      </c>
      <c r="BL77" s="24">
        <v>34</v>
      </c>
      <c r="BM77" s="24">
        <v>34</v>
      </c>
      <c r="BN77" s="24">
        <v>33</v>
      </c>
      <c r="BO77" s="24">
        <v>34</v>
      </c>
      <c r="BP77" s="24">
        <v>31</v>
      </c>
      <c r="BQ77" s="24">
        <v>33</v>
      </c>
      <c r="BR77" s="24">
        <v>31</v>
      </c>
      <c r="BS77" s="24">
        <v>32</v>
      </c>
      <c r="BT77" s="24">
        <v>31</v>
      </c>
      <c r="BU77" s="24">
        <v>30</v>
      </c>
      <c r="BV77" s="24">
        <v>28</v>
      </c>
      <c r="BW77" s="24">
        <v>26</v>
      </c>
      <c r="BX77" s="24">
        <v>24</v>
      </c>
      <c r="BY77" s="24">
        <v>23</v>
      </c>
      <c r="BZ77" s="24">
        <v>21</v>
      </c>
      <c r="CA77" s="24">
        <v>20</v>
      </c>
      <c r="CB77" s="24">
        <v>20</v>
      </c>
      <c r="CC77" s="24">
        <v>18</v>
      </c>
      <c r="CD77" s="24">
        <v>18</v>
      </c>
      <c r="CE77" s="24">
        <v>16</v>
      </c>
      <c r="CF77" s="24">
        <v>15</v>
      </c>
      <c r="CG77" s="24">
        <v>16</v>
      </c>
      <c r="CH77" s="24">
        <v>14</v>
      </c>
      <c r="CI77" s="24">
        <v>14</v>
      </c>
      <c r="CJ77" s="24">
        <v>14</v>
      </c>
      <c r="CK77" s="24">
        <v>13</v>
      </c>
      <c r="CL77" s="24">
        <v>12</v>
      </c>
      <c r="CM77" s="24">
        <v>10</v>
      </c>
      <c r="CN77" s="24">
        <v>11</v>
      </c>
      <c r="CO77" s="24">
        <v>9</v>
      </c>
      <c r="CP77" s="24">
        <v>10</v>
      </c>
      <c r="CQ77" s="24">
        <v>7</v>
      </c>
      <c r="CR77" s="24">
        <v>8</v>
      </c>
      <c r="CS77" s="24">
        <v>7</v>
      </c>
      <c r="CT77" s="24">
        <v>6</v>
      </c>
      <c r="CU77" s="24">
        <v>6</v>
      </c>
      <c r="CV77" s="24">
        <v>4</v>
      </c>
      <c r="CW77" s="24">
        <v>5</v>
      </c>
      <c r="CX77" s="24">
        <v>4</v>
      </c>
      <c r="CY77" s="24">
        <v>1</v>
      </c>
      <c r="CZ77" s="24">
        <v>2</v>
      </c>
      <c r="DA77" s="24">
        <v>2</v>
      </c>
      <c r="DB77" s="24">
        <v>0</v>
      </c>
      <c r="DC77" s="24">
        <v>51</v>
      </c>
      <c r="DD77" s="24">
        <v>52</v>
      </c>
      <c r="DE77" s="24">
        <v>50</v>
      </c>
      <c r="DF77" s="24">
        <v>52</v>
      </c>
      <c r="DG77" s="24">
        <v>49</v>
      </c>
      <c r="DH77" s="24">
        <v>49</v>
      </c>
      <c r="DI77" s="24">
        <v>49</v>
      </c>
      <c r="DJ77" s="24">
        <v>46</v>
      </c>
      <c r="DK77" s="24">
        <v>47</v>
      </c>
      <c r="DL77" s="24">
        <v>45</v>
      </c>
      <c r="DM77" s="24">
        <v>45</v>
      </c>
      <c r="DN77" s="24">
        <v>44</v>
      </c>
      <c r="DO77" s="24">
        <v>43</v>
      </c>
      <c r="DP77" s="24">
        <v>43</v>
      </c>
      <c r="DQ77" s="24">
        <v>44</v>
      </c>
      <c r="DR77" s="24">
        <v>44</v>
      </c>
      <c r="DS77" s="24">
        <v>43</v>
      </c>
      <c r="DT77" s="24">
        <v>44</v>
      </c>
      <c r="DU77" s="24">
        <v>44</v>
      </c>
      <c r="DV77" s="24">
        <v>44</v>
      </c>
      <c r="DW77" s="24">
        <v>45</v>
      </c>
      <c r="DX77" s="24">
        <v>44</v>
      </c>
      <c r="DY77" s="24">
        <v>46</v>
      </c>
      <c r="DZ77" s="24">
        <v>46</v>
      </c>
      <c r="EA77" s="24">
        <v>45</v>
      </c>
      <c r="EB77" s="24">
        <v>45</v>
      </c>
      <c r="EC77" s="24">
        <v>45</v>
      </c>
      <c r="ED77" s="24">
        <v>45</v>
      </c>
      <c r="EE77" s="24">
        <v>45</v>
      </c>
      <c r="EF77" s="24">
        <v>43</v>
      </c>
      <c r="EG77" s="24">
        <v>41</v>
      </c>
      <c r="EH77" s="24">
        <v>43</v>
      </c>
      <c r="EI77" s="24">
        <v>43</v>
      </c>
      <c r="EJ77" s="24">
        <v>43</v>
      </c>
      <c r="EK77" s="24">
        <v>43</v>
      </c>
      <c r="EL77" s="24">
        <v>42</v>
      </c>
      <c r="EM77" s="24">
        <v>43</v>
      </c>
      <c r="EN77" s="24">
        <v>40</v>
      </c>
      <c r="EO77" s="24">
        <v>41</v>
      </c>
      <c r="EP77" s="24">
        <v>39</v>
      </c>
      <c r="EQ77" s="24">
        <v>40</v>
      </c>
      <c r="ER77" s="24">
        <v>39</v>
      </c>
      <c r="ES77" s="24">
        <v>40</v>
      </c>
      <c r="ET77" s="24">
        <v>40</v>
      </c>
      <c r="EU77" s="24">
        <v>39</v>
      </c>
      <c r="EV77" s="24">
        <v>41</v>
      </c>
      <c r="EW77" s="24">
        <v>42</v>
      </c>
      <c r="EX77" s="24">
        <v>43</v>
      </c>
      <c r="EY77" s="24">
        <v>44</v>
      </c>
      <c r="EZ77" s="24">
        <v>45</v>
      </c>
      <c r="FA77" s="24">
        <v>44</v>
      </c>
      <c r="FB77" s="24">
        <v>45</v>
      </c>
      <c r="FC77" s="24">
        <v>43</v>
      </c>
      <c r="FD77" s="24">
        <v>45</v>
      </c>
      <c r="FE77" s="24">
        <v>43</v>
      </c>
      <c r="FF77" s="24">
        <v>44</v>
      </c>
      <c r="FG77" s="24">
        <v>44</v>
      </c>
      <c r="FH77" s="24">
        <v>43</v>
      </c>
      <c r="FI77" s="24">
        <v>43</v>
      </c>
      <c r="FJ77" s="24">
        <v>43</v>
      </c>
      <c r="FK77" s="24">
        <v>44</v>
      </c>
      <c r="FL77" s="24">
        <v>41</v>
      </c>
      <c r="FM77" s="24">
        <v>43</v>
      </c>
      <c r="FN77" s="24">
        <v>41</v>
      </c>
      <c r="FO77" s="24">
        <v>41</v>
      </c>
      <c r="FP77" s="24">
        <v>39</v>
      </c>
      <c r="FQ77" s="24">
        <v>36</v>
      </c>
      <c r="FR77" s="24">
        <v>35</v>
      </c>
      <c r="FS77" s="24">
        <v>32</v>
      </c>
      <c r="FT77" s="24">
        <v>30</v>
      </c>
      <c r="FU77" s="24">
        <v>28</v>
      </c>
      <c r="FV77" s="24">
        <v>26</v>
      </c>
      <c r="FW77" s="24">
        <v>24</v>
      </c>
      <c r="FX77" s="24">
        <v>23</v>
      </c>
      <c r="FY77" s="24">
        <v>21</v>
      </c>
      <c r="FZ77" s="24">
        <v>19</v>
      </c>
      <c r="GA77" s="24">
        <v>19</v>
      </c>
      <c r="GB77" s="24">
        <v>19</v>
      </c>
      <c r="GC77" s="24">
        <v>18</v>
      </c>
      <c r="GD77" s="24">
        <v>17</v>
      </c>
      <c r="GE77" s="24">
        <v>18</v>
      </c>
      <c r="GF77" s="24">
        <v>17</v>
      </c>
      <c r="GG77" s="24">
        <v>17</v>
      </c>
      <c r="GH77" s="24">
        <v>16</v>
      </c>
      <c r="GI77" s="24">
        <v>15</v>
      </c>
      <c r="GJ77" s="24">
        <v>15</v>
      </c>
      <c r="GK77" s="24">
        <v>15</v>
      </c>
      <c r="GL77" s="24">
        <v>14</v>
      </c>
      <c r="GM77" s="24">
        <v>14</v>
      </c>
      <c r="GN77" s="24">
        <v>13</v>
      </c>
      <c r="GO77" s="24">
        <v>11</v>
      </c>
      <c r="GP77" s="24">
        <v>11</v>
      </c>
      <c r="GQ77" s="24">
        <v>10</v>
      </c>
      <c r="GR77" s="24">
        <v>8</v>
      </c>
      <c r="GS77" s="24">
        <v>9</v>
      </c>
      <c r="GT77" s="24">
        <v>6</v>
      </c>
      <c r="GU77" s="24">
        <v>4</v>
      </c>
      <c r="GV77" s="24">
        <v>3</v>
      </c>
      <c r="GW77" s="24">
        <v>1</v>
      </c>
      <c r="GX77" s="24">
        <v>2</v>
      </c>
      <c r="GY77" s="25">
        <v>1</v>
      </c>
    </row>
    <row r="78" spans="1:207" s="17" customFormat="1" ht="12.75" hidden="1" x14ac:dyDescent="0.2">
      <c r="A78" s="23" t="s">
        <v>212</v>
      </c>
      <c r="B78" s="24">
        <v>2020</v>
      </c>
      <c r="C78" s="24">
        <f>SUM(Tabla1[[#This Row],[Hombres_0]:[Hombres_100 y más]])</f>
        <v>3317</v>
      </c>
      <c r="D78" s="24">
        <f>SUM(Tabla1[[#This Row],[Mujeres_0]:[Mujeres_100 y más]])</f>
        <v>3485</v>
      </c>
      <c r="E78" s="24">
        <f>Tabla1[[#This Row],[TOTAL HOMBRES]]+Tabla1[[#This Row],[TOTAL MUJERES]]</f>
        <v>6802</v>
      </c>
      <c r="F78" s="24">
        <v>47</v>
      </c>
      <c r="G78" s="24">
        <v>47</v>
      </c>
      <c r="H78" s="24">
        <v>47</v>
      </c>
      <c r="I78" s="24">
        <v>47</v>
      </c>
      <c r="J78" s="24">
        <v>49</v>
      </c>
      <c r="K78" s="24">
        <v>49</v>
      </c>
      <c r="L78" s="24">
        <v>49</v>
      </c>
      <c r="M78" s="24">
        <v>50</v>
      </c>
      <c r="N78" s="24">
        <v>51</v>
      </c>
      <c r="O78" s="24">
        <v>51</v>
      </c>
      <c r="P78" s="24">
        <v>53</v>
      </c>
      <c r="Q78" s="24">
        <v>52</v>
      </c>
      <c r="R78" s="24">
        <v>54</v>
      </c>
      <c r="S78" s="24">
        <v>52</v>
      </c>
      <c r="T78" s="24">
        <v>54</v>
      </c>
      <c r="U78" s="24">
        <v>53</v>
      </c>
      <c r="V78" s="24">
        <v>54</v>
      </c>
      <c r="W78" s="24">
        <v>54</v>
      </c>
      <c r="X78" s="24">
        <v>52</v>
      </c>
      <c r="Y78" s="24">
        <v>51</v>
      </c>
      <c r="Z78" s="24">
        <v>50</v>
      </c>
      <c r="AA78" s="24">
        <v>52</v>
      </c>
      <c r="AB78" s="24">
        <v>51</v>
      </c>
      <c r="AC78" s="24">
        <v>51</v>
      </c>
      <c r="AD78" s="24">
        <v>49</v>
      </c>
      <c r="AE78" s="24">
        <v>50</v>
      </c>
      <c r="AF78" s="24">
        <v>47</v>
      </c>
      <c r="AG78" s="24">
        <v>46</v>
      </c>
      <c r="AH78" s="24">
        <v>45</v>
      </c>
      <c r="AI78" s="24">
        <v>43</v>
      </c>
      <c r="AJ78" s="24">
        <v>42</v>
      </c>
      <c r="AK78" s="24">
        <v>39</v>
      </c>
      <c r="AL78" s="24">
        <v>40</v>
      </c>
      <c r="AM78" s="24">
        <v>36</v>
      </c>
      <c r="AN78" s="24">
        <v>38</v>
      </c>
      <c r="AO78" s="24">
        <v>36</v>
      </c>
      <c r="AP78" s="24">
        <v>37</v>
      </c>
      <c r="AQ78" s="24">
        <v>38</v>
      </c>
      <c r="AR78" s="24">
        <v>36</v>
      </c>
      <c r="AS78" s="24">
        <v>36</v>
      </c>
      <c r="AT78" s="24">
        <v>36</v>
      </c>
      <c r="AU78" s="24">
        <v>38</v>
      </c>
      <c r="AV78" s="24">
        <v>37</v>
      </c>
      <c r="AW78" s="24">
        <v>38</v>
      </c>
      <c r="AX78" s="24">
        <v>40</v>
      </c>
      <c r="AY78" s="24">
        <v>39</v>
      </c>
      <c r="AZ78" s="24">
        <v>40</v>
      </c>
      <c r="BA78" s="24">
        <v>39</v>
      </c>
      <c r="BB78" s="24">
        <v>42</v>
      </c>
      <c r="BC78" s="24">
        <v>41</v>
      </c>
      <c r="BD78" s="24">
        <v>40</v>
      </c>
      <c r="BE78" s="24">
        <v>41</v>
      </c>
      <c r="BF78" s="24">
        <v>40</v>
      </c>
      <c r="BG78" s="24">
        <v>38</v>
      </c>
      <c r="BH78" s="24">
        <v>38</v>
      </c>
      <c r="BI78" s="24">
        <v>36</v>
      </c>
      <c r="BJ78" s="24">
        <v>36</v>
      </c>
      <c r="BK78" s="24">
        <v>34</v>
      </c>
      <c r="BL78" s="24">
        <v>35</v>
      </c>
      <c r="BM78" s="24">
        <v>35</v>
      </c>
      <c r="BN78" s="24">
        <v>34</v>
      </c>
      <c r="BO78" s="24">
        <v>33</v>
      </c>
      <c r="BP78" s="24">
        <v>33</v>
      </c>
      <c r="BQ78" s="24">
        <v>33</v>
      </c>
      <c r="BR78" s="24">
        <v>33</v>
      </c>
      <c r="BS78" s="24">
        <v>32</v>
      </c>
      <c r="BT78" s="24">
        <v>33</v>
      </c>
      <c r="BU78" s="24">
        <v>30</v>
      </c>
      <c r="BV78" s="24">
        <v>29</v>
      </c>
      <c r="BW78" s="24">
        <v>27</v>
      </c>
      <c r="BX78" s="24">
        <v>25</v>
      </c>
      <c r="BY78" s="24">
        <v>24</v>
      </c>
      <c r="BZ78" s="24">
        <v>23</v>
      </c>
      <c r="CA78" s="24">
        <v>20</v>
      </c>
      <c r="CB78" s="24">
        <v>22</v>
      </c>
      <c r="CC78" s="24">
        <v>18</v>
      </c>
      <c r="CD78" s="24">
        <v>18</v>
      </c>
      <c r="CE78" s="24">
        <v>17</v>
      </c>
      <c r="CF78" s="24">
        <v>15</v>
      </c>
      <c r="CG78" s="24">
        <v>16</v>
      </c>
      <c r="CH78" s="24">
        <v>15</v>
      </c>
      <c r="CI78" s="24">
        <v>15</v>
      </c>
      <c r="CJ78" s="24">
        <v>13</v>
      </c>
      <c r="CK78" s="24">
        <v>13</v>
      </c>
      <c r="CL78" s="24">
        <v>12</v>
      </c>
      <c r="CM78" s="24">
        <v>10</v>
      </c>
      <c r="CN78" s="24">
        <v>11</v>
      </c>
      <c r="CO78" s="24">
        <v>9</v>
      </c>
      <c r="CP78" s="24">
        <v>9</v>
      </c>
      <c r="CQ78" s="24">
        <v>9</v>
      </c>
      <c r="CR78" s="24">
        <v>8</v>
      </c>
      <c r="CS78" s="24">
        <v>7</v>
      </c>
      <c r="CT78" s="24">
        <v>5</v>
      </c>
      <c r="CU78" s="24">
        <v>6</v>
      </c>
      <c r="CV78" s="24">
        <v>5</v>
      </c>
      <c r="CW78" s="24">
        <v>4</v>
      </c>
      <c r="CX78" s="24">
        <v>5</v>
      </c>
      <c r="CY78" s="24">
        <v>1</v>
      </c>
      <c r="CZ78" s="24">
        <v>2</v>
      </c>
      <c r="DA78" s="24">
        <v>1</v>
      </c>
      <c r="DB78" s="24">
        <v>1</v>
      </c>
      <c r="DC78" s="24">
        <v>51</v>
      </c>
      <c r="DD78" s="24">
        <v>51</v>
      </c>
      <c r="DE78" s="24">
        <v>51</v>
      </c>
      <c r="DF78" s="24">
        <v>51</v>
      </c>
      <c r="DG78" s="24">
        <v>51</v>
      </c>
      <c r="DH78" s="24">
        <v>49</v>
      </c>
      <c r="DI78" s="24">
        <v>48</v>
      </c>
      <c r="DJ78" s="24">
        <v>47</v>
      </c>
      <c r="DK78" s="24">
        <v>47</v>
      </c>
      <c r="DL78" s="24">
        <v>46</v>
      </c>
      <c r="DM78" s="24">
        <v>44</v>
      </c>
      <c r="DN78" s="24">
        <v>44</v>
      </c>
      <c r="DO78" s="24">
        <v>44</v>
      </c>
      <c r="DP78" s="24">
        <v>43</v>
      </c>
      <c r="DQ78" s="24">
        <v>44</v>
      </c>
      <c r="DR78" s="24">
        <v>43</v>
      </c>
      <c r="DS78" s="24">
        <v>43</v>
      </c>
      <c r="DT78" s="24">
        <v>45</v>
      </c>
      <c r="DU78" s="24">
        <v>43</v>
      </c>
      <c r="DV78" s="24">
        <v>45</v>
      </c>
      <c r="DW78" s="24">
        <v>44</v>
      </c>
      <c r="DX78" s="24">
        <v>46</v>
      </c>
      <c r="DY78" s="24">
        <v>45</v>
      </c>
      <c r="DZ78" s="24">
        <v>45</v>
      </c>
      <c r="EA78" s="24">
        <v>47</v>
      </c>
      <c r="EB78" s="24">
        <v>45</v>
      </c>
      <c r="EC78" s="24">
        <v>46</v>
      </c>
      <c r="ED78" s="24">
        <v>45</v>
      </c>
      <c r="EE78" s="24">
        <v>45</v>
      </c>
      <c r="EF78" s="24">
        <v>44</v>
      </c>
      <c r="EG78" s="24">
        <v>42</v>
      </c>
      <c r="EH78" s="24">
        <v>42</v>
      </c>
      <c r="EI78" s="24">
        <v>43</v>
      </c>
      <c r="EJ78" s="24">
        <v>42</v>
      </c>
      <c r="EK78" s="24">
        <v>43</v>
      </c>
      <c r="EL78" s="24">
        <v>42</v>
      </c>
      <c r="EM78" s="24">
        <v>42</v>
      </c>
      <c r="EN78" s="24">
        <v>41</v>
      </c>
      <c r="EO78" s="24">
        <v>40</v>
      </c>
      <c r="EP78" s="24">
        <v>40</v>
      </c>
      <c r="EQ78" s="24">
        <v>39</v>
      </c>
      <c r="ER78" s="24">
        <v>40</v>
      </c>
      <c r="ES78" s="24">
        <v>40</v>
      </c>
      <c r="ET78" s="24">
        <v>41</v>
      </c>
      <c r="EU78" s="24">
        <v>39</v>
      </c>
      <c r="EV78" s="24">
        <v>40</v>
      </c>
      <c r="EW78" s="24">
        <v>42</v>
      </c>
      <c r="EX78" s="24">
        <v>43</v>
      </c>
      <c r="EY78" s="24">
        <v>44</v>
      </c>
      <c r="EZ78" s="24">
        <v>44</v>
      </c>
      <c r="FA78" s="24">
        <v>45</v>
      </c>
      <c r="FB78" s="24">
        <v>45</v>
      </c>
      <c r="FC78" s="24">
        <v>43</v>
      </c>
      <c r="FD78" s="24">
        <v>44</v>
      </c>
      <c r="FE78" s="24">
        <v>44</v>
      </c>
      <c r="FF78" s="24">
        <v>44</v>
      </c>
      <c r="FG78" s="24">
        <v>44</v>
      </c>
      <c r="FH78" s="24">
        <v>43</v>
      </c>
      <c r="FI78" s="24">
        <v>44</v>
      </c>
      <c r="FJ78" s="24">
        <v>43</v>
      </c>
      <c r="FK78" s="24">
        <v>44</v>
      </c>
      <c r="FL78" s="24">
        <v>43</v>
      </c>
      <c r="FM78" s="24">
        <v>43</v>
      </c>
      <c r="FN78" s="24">
        <v>42</v>
      </c>
      <c r="FO78" s="24">
        <v>41</v>
      </c>
      <c r="FP78" s="24">
        <v>40</v>
      </c>
      <c r="FQ78" s="24">
        <v>37</v>
      </c>
      <c r="FR78" s="24">
        <v>35</v>
      </c>
      <c r="FS78" s="24">
        <v>34</v>
      </c>
      <c r="FT78" s="24">
        <v>30</v>
      </c>
      <c r="FU78" s="24">
        <v>30</v>
      </c>
      <c r="FV78" s="24">
        <v>26</v>
      </c>
      <c r="FW78" s="24">
        <v>26</v>
      </c>
      <c r="FX78" s="24">
        <v>22</v>
      </c>
      <c r="FY78" s="24">
        <v>22</v>
      </c>
      <c r="FZ78" s="24">
        <v>20</v>
      </c>
      <c r="GA78" s="24">
        <v>21</v>
      </c>
      <c r="GB78" s="24">
        <v>19</v>
      </c>
      <c r="GC78" s="24">
        <v>18</v>
      </c>
      <c r="GD78" s="24">
        <v>18</v>
      </c>
      <c r="GE78" s="24">
        <v>19</v>
      </c>
      <c r="GF78" s="24">
        <v>17</v>
      </c>
      <c r="GG78" s="24">
        <v>17</v>
      </c>
      <c r="GH78" s="24">
        <v>16</v>
      </c>
      <c r="GI78" s="24">
        <v>15</v>
      </c>
      <c r="GJ78" s="24">
        <v>16</v>
      </c>
      <c r="GK78" s="24">
        <v>15</v>
      </c>
      <c r="GL78" s="24">
        <v>15</v>
      </c>
      <c r="GM78" s="24">
        <v>13</v>
      </c>
      <c r="GN78" s="24">
        <v>14</v>
      </c>
      <c r="GO78" s="24">
        <v>11</v>
      </c>
      <c r="GP78" s="24">
        <v>11</v>
      </c>
      <c r="GQ78" s="24">
        <v>9</v>
      </c>
      <c r="GR78" s="24">
        <v>9</v>
      </c>
      <c r="GS78" s="24">
        <v>10</v>
      </c>
      <c r="GT78" s="24">
        <v>5</v>
      </c>
      <c r="GU78" s="24">
        <v>5</v>
      </c>
      <c r="GV78" s="24">
        <v>2</v>
      </c>
      <c r="GW78" s="24">
        <v>1</v>
      </c>
      <c r="GX78" s="24">
        <v>3</v>
      </c>
      <c r="GY78" s="25">
        <v>1</v>
      </c>
    </row>
    <row r="79" spans="1:207" s="17" customFormat="1" ht="14.25" x14ac:dyDescent="0.2">
      <c r="A79" s="23" t="s">
        <v>212</v>
      </c>
      <c r="B79" s="24">
        <v>2021</v>
      </c>
      <c r="C79" s="24">
        <f>SUM(Tabla1[[#This Row],[Hombres_0]:[Hombres_100 y más]])</f>
        <v>3348</v>
      </c>
      <c r="D79" s="24">
        <f>SUM(Tabla1[[#This Row],[Mujeres_0]:[Mujeres_100 y más]])</f>
        <v>3503</v>
      </c>
      <c r="E79" s="24">
        <f>Tabla1[[#This Row],[TOTAL HOMBRES]]+Tabla1[[#This Row],[TOTAL MUJERES]]</f>
        <v>6851</v>
      </c>
      <c r="F79" s="26">
        <v>46</v>
      </c>
      <c r="G79" s="26">
        <v>47</v>
      </c>
      <c r="H79" s="26">
        <v>48</v>
      </c>
      <c r="I79" s="26">
        <v>48</v>
      </c>
      <c r="J79" s="26">
        <v>48</v>
      </c>
      <c r="K79" s="26">
        <v>48</v>
      </c>
      <c r="L79" s="26">
        <v>51</v>
      </c>
      <c r="M79" s="26">
        <v>50</v>
      </c>
      <c r="N79" s="26">
        <v>50</v>
      </c>
      <c r="O79" s="26">
        <v>52</v>
      </c>
      <c r="P79" s="26">
        <v>52</v>
      </c>
      <c r="Q79" s="26">
        <v>53</v>
      </c>
      <c r="R79" s="26">
        <v>53</v>
      </c>
      <c r="S79" s="26">
        <v>54</v>
      </c>
      <c r="T79" s="26">
        <v>53</v>
      </c>
      <c r="U79" s="26">
        <v>54</v>
      </c>
      <c r="V79" s="26">
        <v>53</v>
      </c>
      <c r="W79" s="26">
        <v>54</v>
      </c>
      <c r="X79" s="26">
        <v>52</v>
      </c>
      <c r="Y79" s="26">
        <v>51</v>
      </c>
      <c r="Z79" s="26">
        <v>52</v>
      </c>
      <c r="AA79" s="26">
        <v>52</v>
      </c>
      <c r="AB79" s="26">
        <v>51</v>
      </c>
      <c r="AC79" s="26">
        <v>52</v>
      </c>
      <c r="AD79" s="26">
        <v>50</v>
      </c>
      <c r="AE79" s="26">
        <v>50</v>
      </c>
      <c r="AF79" s="26">
        <v>47</v>
      </c>
      <c r="AG79" s="26">
        <v>48</v>
      </c>
      <c r="AH79" s="26">
        <v>46</v>
      </c>
      <c r="AI79" s="26">
        <v>44</v>
      </c>
      <c r="AJ79" s="26">
        <v>42</v>
      </c>
      <c r="AK79" s="26">
        <v>40</v>
      </c>
      <c r="AL79" s="26">
        <v>39</v>
      </c>
      <c r="AM79" s="26">
        <v>37</v>
      </c>
      <c r="AN79" s="26">
        <v>37</v>
      </c>
      <c r="AO79" s="26">
        <v>36</v>
      </c>
      <c r="AP79" s="26">
        <v>37</v>
      </c>
      <c r="AQ79" s="26">
        <v>38</v>
      </c>
      <c r="AR79" s="26">
        <v>36</v>
      </c>
      <c r="AS79" s="26">
        <v>36</v>
      </c>
      <c r="AT79" s="26">
        <v>37</v>
      </c>
      <c r="AU79" s="26">
        <v>37</v>
      </c>
      <c r="AV79" s="26">
        <v>38</v>
      </c>
      <c r="AW79" s="26">
        <v>39</v>
      </c>
      <c r="AX79" s="26">
        <v>40</v>
      </c>
      <c r="AY79" s="26">
        <v>40</v>
      </c>
      <c r="AZ79" s="26">
        <v>40</v>
      </c>
      <c r="BA79" s="26">
        <v>40</v>
      </c>
      <c r="BB79" s="26">
        <v>41</v>
      </c>
      <c r="BC79" s="26">
        <v>41</v>
      </c>
      <c r="BD79" s="26">
        <v>42</v>
      </c>
      <c r="BE79" s="26">
        <v>40</v>
      </c>
      <c r="BF79" s="26">
        <v>41</v>
      </c>
      <c r="BG79" s="26">
        <v>39</v>
      </c>
      <c r="BH79" s="26">
        <v>37</v>
      </c>
      <c r="BI79" s="26">
        <v>37</v>
      </c>
      <c r="BJ79" s="26">
        <v>36</v>
      </c>
      <c r="BK79" s="26">
        <v>34</v>
      </c>
      <c r="BL79" s="26">
        <v>35</v>
      </c>
      <c r="BM79" s="26">
        <v>36</v>
      </c>
      <c r="BN79" s="26">
        <v>35</v>
      </c>
      <c r="BO79" s="26">
        <v>35</v>
      </c>
      <c r="BP79" s="26">
        <v>33</v>
      </c>
      <c r="BQ79" s="26">
        <v>34</v>
      </c>
      <c r="BR79" s="26">
        <v>33</v>
      </c>
      <c r="BS79" s="26">
        <v>33</v>
      </c>
      <c r="BT79" s="26">
        <v>33</v>
      </c>
      <c r="BU79" s="26">
        <v>31</v>
      </c>
      <c r="BV79" s="26">
        <v>30</v>
      </c>
      <c r="BW79" s="26">
        <v>28</v>
      </c>
      <c r="BX79" s="26">
        <v>25</v>
      </c>
      <c r="BY79" s="26">
        <v>26</v>
      </c>
      <c r="BZ79" s="26">
        <v>24</v>
      </c>
      <c r="CA79" s="26">
        <v>21</v>
      </c>
      <c r="CB79" s="26">
        <v>21</v>
      </c>
      <c r="CC79" s="26">
        <v>19</v>
      </c>
      <c r="CD79" s="26">
        <v>18</v>
      </c>
      <c r="CE79" s="26">
        <v>17</v>
      </c>
      <c r="CF79" s="26">
        <v>18</v>
      </c>
      <c r="CG79" s="26">
        <v>15</v>
      </c>
      <c r="CH79" s="26">
        <v>15</v>
      </c>
      <c r="CI79" s="26">
        <v>15</v>
      </c>
      <c r="CJ79" s="26">
        <v>15</v>
      </c>
      <c r="CK79" s="26">
        <v>11</v>
      </c>
      <c r="CL79" s="26">
        <v>13</v>
      </c>
      <c r="CM79" s="26">
        <v>11</v>
      </c>
      <c r="CN79" s="26">
        <v>10</v>
      </c>
      <c r="CO79" s="26">
        <v>10</v>
      </c>
      <c r="CP79" s="26">
        <v>8</v>
      </c>
      <c r="CQ79" s="26">
        <v>9</v>
      </c>
      <c r="CR79" s="26">
        <v>7</v>
      </c>
      <c r="CS79" s="26">
        <v>8</v>
      </c>
      <c r="CT79" s="26">
        <v>5</v>
      </c>
      <c r="CU79" s="26">
        <v>6</v>
      </c>
      <c r="CV79" s="26">
        <v>4</v>
      </c>
      <c r="CW79" s="26">
        <v>4</v>
      </c>
      <c r="CX79" s="26">
        <v>5</v>
      </c>
      <c r="CY79" s="26">
        <v>2</v>
      </c>
      <c r="CZ79" s="26">
        <v>1</v>
      </c>
      <c r="DA79" s="26">
        <v>2</v>
      </c>
      <c r="DB79" s="26">
        <v>1</v>
      </c>
      <c r="DC79" s="26">
        <v>50</v>
      </c>
      <c r="DD79" s="26">
        <v>51</v>
      </c>
      <c r="DE79" s="26">
        <v>51</v>
      </c>
      <c r="DF79" s="26">
        <v>52</v>
      </c>
      <c r="DG79" s="26">
        <v>49</v>
      </c>
      <c r="DH79" s="26">
        <v>50</v>
      </c>
      <c r="DI79" s="26">
        <v>48</v>
      </c>
      <c r="DJ79" s="26">
        <v>47</v>
      </c>
      <c r="DK79" s="26">
        <v>47</v>
      </c>
      <c r="DL79" s="26">
        <v>46</v>
      </c>
      <c r="DM79" s="26">
        <v>44</v>
      </c>
      <c r="DN79" s="26">
        <v>44</v>
      </c>
      <c r="DO79" s="26">
        <v>44</v>
      </c>
      <c r="DP79" s="26">
        <v>44</v>
      </c>
      <c r="DQ79" s="26">
        <v>43</v>
      </c>
      <c r="DR79" s="26">
        <v>43</v>
      </c>
      <c r="DS79" s="26">
        <v>43</v>
      </c>
      <c r="DT79" s="26">
        <v>45</v>
      </c>
      <c r="DU79" s="26">
        <v>43</v>
      </c>
      <c r="DV79" s="26">
        <v>44</v>
      </c>
      <c r="DW79" s="26">
        <v>45</v>
      </c>
      <c r="DX79" s="26">
        <v>45</v>
      </c>
      <c r="DY79" s="26">
        <v>46</v>
      </c>
      <c r="DZ79" s="26">
        <v>45</v>
      </c>
      <c r="EA79" s="26">
        <v>47</v>
      </c>
      <c r="EB79" s="26">
        <v>45</v>
      </c>
      <c r="EC79" s="26">
        <v>46</v>
      </c>
      <c r="ED79" s="26">
        <v>45</v>
      </c>
      <c r="EE79" s="26">
        <v>46</v>
      </c>
      <c r="EF79" s="26">
        <v>44</v>
      </c>
      <c r="EG79" s="26">
        <v>43</v>
      </c>
      <c r="EH79" s="26">
        <v>42</v>
      </c>
      <c r="EI79" s="26">
        <v>42</v>
      </c>
      <c r="EJ79" s="26">
        <v>43</v>
      </c>
      <c r="EK79" s="26">
        <v>42</v>
      </c>
      <c r="EL79" s="26">
        <v>41</v>
      </c>
      <c r="EM79" s="26">
        <v>43</v>
      </c>
      <c r="EN79" s="26">
        <v>40</v>
      </c>
      <c r="EO79" s="26">
        <v>41</v>
      </c>
      <c r="EP79" s="26">
        <v>40</v>
      </c>
      <c r="EQ79" s="26">
        <v>39</v>
      </c>
      <c r="ER79" s="26">
        <v>40</v>
      </c>
      <c r="ES79" s="26">
        <v>41</v>
      </c>
      <c r="ET79" s="26">
        <v>40</v>
      </c>
      <c r="EU79" s="26">
        <v>40</v>
      </c>
      <c r="EV79" s="26">
        <v>40</v>
      </c>
      <c r="EW79" s="26">
        <v>42</v>
      </c>
      <c r="EX79" s="26">
        <v>42</v>
      </c>
      <c r="EY79" s="26">
        <v>44</v>
      </c>
      <c r="EZ79" s="26">
        <v>44</v>
      </c>
      <c r="FA79" s="26">
        <v>45</v>
      </c>
      <c r="FB79" s="26">
        <v>44</v>
      </c>
      <c r="FC79" s="26">
        <v>43</v>
      </c>
      <c r="FD79" s="26">
        <v>45</v>
      </c>
      <c r="FE79" s="26">
        <v>44</v>
      </c>
      <c r="FF79" s="26">
        <v>43</v>
      </c>
      <c r="FG79" s="26">
        <v>44</v>
      </c>
      <c r="FH79" s="26">
        <v>44</v>
      </c>
      <c r="FI79" s="26">
        <v>44</v>
      </c>
      <c r="FJ79" s="26">
        <v>44</v>
      </c>
      <c r="FK79" s="26">
        <v>44</v>
      </c>
      <c r="FL79" s="26">
        <v>44</v>
      </c>
      <c r="FM79" s="26">
        <v>43</v>
      </c>
      <c r="FN79" s="26">
        <v>43</v>
      </c>
      <c r="FO79" s="26">
        <v>42</v>
      </c>
      <c r="FP79" s="26">
        <v>40</v>
      </c>
      <c r="FQ79" s="26">
        <v>39</v>
      </c>
      <c r="FR79" s="26">
        <v>36</v>
      </c>
      <c r="FS79" s="26">
        <v>33</v>
      </c>
      <c r="FT79" s="26">
        <v>33</v>
      </c>
      <c r="FU79" s="26">
        <v>29</v>
      </c>
      <c r="FV79" s="26">
        <v>28</v>
      </c>
      <c r="FW79" s="26">
        <v>26</v>
      </c>
      <c r="FX79" s="26">
        <v>23</v>
      </c>
      <c r="FY79" s="26">
        <v>23</v>
      </c>
      <c r="FZ79" s="26">
        <v>20</v>
      </c>
      <c r="GA79" s="26">
        <v>21</v>
      </c>
      <c r="GB79" s="26">
        <v>20</v>
      </c>
      <c r="GC79" s="26">
        <v>18</v>
      </c>
      <c r="GD79" s="26">
        <v>19</v>
      </c>
      <c r="GE79" s="26">
        <v>19</v>
      </c>
      <c r="GF79" s="26">
        <v>18</v>
      </c>
      <c r="GG79" s="26">
        <v>18</v>
      </c>
      <c r="GH79" s="26">
        <v>16</v>
      </c>
      <c r="GI79" s="26">
        <v>16</v>
      </c>
      <c r="GJ79" s="26">
        <v>16</v>
      </c>
      <c r="GK79" s="26">
        <v>15</v>
      </c>
      <c r="GL79" s="26">
        <v>15</v>
      </c>
      <c r="GM79" s="26">
        <v>14</v>
      </c>
      <c r="GN79" s="26">
        <v>12</v>
      </c>
      <c r="GO79" s="26">
        <v>12</v>
      </c>
      <c r="GP79" s="26">
        <v>12</v>
      </c>
      <c r="GQ79" s="26">
        <v>9</v>
      </c>
      <c r="GR79" s="26">
        <v>8</v>
      </c>
      <c r="GS79" s="26">
        <v>10</v>
      </c>
      <c r="GT79" s="26">
        <v>6</v>
      </c>
      <c r="GU79" s="26">
        <v>4</v>
      </c>
      <c r="GV79" s="26">
        <v>3</v>
      </c>
      <c r="GW79" s="26">
        <v>1</v>
      </c>
      <c r="GX79" s="26">
        <v>3</v>
      </c>
      <c r="GY79" s="26">
        <v>1</v>
      </c>
    </row>
    <row r="80" spans="1:207" s="17" customFormat="1" ht="12.75" hidden="1" x14ac:dyDescent="0.2">
      <c r="A80" s="23" t="s">
        <v>213</v>
      </c>
      <c r="B80" s="24">
        <v>2011</v>
      </c>
      <c r="C80" s="24">
        <f>SUM(Tabla1[[#This Row],[Hombres_0]:[Hombres_100 y más]])</f>
        <v>2497</v>
      </c>
      <c r="D80" s="24">
        <f>SUM(Tabla1[[#This Row],[Mujeres_0]:[Mujeres_100 y más]])</f>
        <v>2451</v>
      </c>
      <c r="E80" s="24">
        <f>Tabla1[[#This Row],[TOTAL HOMBRES]]+Tabla1[[#This Row],[TOTAL MUJERES]]</f>
        <v>4948</v>
      </c>
      <c r="F80" s="24">
        <v>53</v>
      </c>
      <c r="G80" s="24">
        <v>53</v>
      </c>
      <c r="H80" s="24">
        <v>53</v>
      </c>
      <c r="I80" s="24">
        <v>52</v>
      </c>
      <c r="J80" s="24">
        <v>53</v>
      </c>
      <c r="K80" s="24">
        <v>52</v>
      </c>
      <c r="L80" s="24">
        <v>52</v>
      </c>
      <c r="M80" s="24">
        <v>51</v>
      </c>
      <c r="N80" s="24">
        <v>51</v>
      </c>
      <c r="O80" s="24">
        <v>50</v>
      </c>
      <c r="P80" s="24">
        <v>49</v>
      </c>
      <c r="Q80" s="24">
        <v>49</v>
      </c>
      <c r="R80" s="24">
        <v>48</v>
      </c>
      <c r="S80" s="24">
        <v>48</v>
      </c>
      <c r="T80" s="24">
        <v>49</v>
      </c>
      <c r="U80" s="24">
        <v>49</v>
      </c>
      <c r="V80" s="24">
        <v>48</v>
      </c>
      <c r="W80" s="24">
        <v>47</v>
      </c>
      <c r="X80" s="24">
        <v>46</v>
      </c>
      <c r="Y80" s="24">
        <v>45</v>
      </c>
      <c r="Z80" s="24">
        <v>42</v>
      </c>
      <c r="AA80" s="24">
        <v>41</v>
      </c>
      <c r="AB80" s="24">
        <v>40</v>
      </c>
      <c r="AC80" s="24">
        <v>38</v>
      </c>
      <c r="AD80" s="24">
        <v>38</v>
      </c>
      <c r="AE80" s="24">
        <v>36</v>
      </c>
      <c r="AF80" s="24">
        <v>36</v>
      </c>
      <c r="AG80" s="24">
        <v>35</v>
      </c>
      <c r="AH80" s="24">
        <v>35</v>
      </c>
      <c r="AI80" s="24">
        <v>34</v>
      </c>
      <c r="AJ80" s="24">
        <v>34</v>
      </c>
      <c r="AK80" s="24">
        <v>33</v>
      </c>
      <c r="AL80" s="24">
        <v>33</v>
      </c>
      <c r="AM80" s="24">
        <v>32</v>
      </c>
      <c r="AN80" s="24">
        <v>32</v>
      </c>
      <c r="AO80" s="24">
        <v>30</v>
      </c>
      <c r="AP80" s="24">
        <v>27</v>
      </c>
      <c r="AQ80" s="24">
        <v>27</v>
      </c>
      <c r="AR80" s="24">
        <v>27</v>
      </c>
      <c r="AS80" s="24">
        <v>27</v>
      </c>
      <c r="AT80" s="24">
        <v>26</v>
      </c>
      <c r="AU80" s="24">
        <v>26</v>
      </c>
      <c r="AV80" s="24">
        <v>26</v>
      </c>
      <c r="AW80" s="24">
        <v>26</v>
      </c>
      <c r="AX80" s="24">
        <v>26</v>
      </c>
      <c r="AY80" s="24">
        <v>26</v>
      </c>
      <c r="AZ80" s="24">
        <v>25</v>
      </c>
      <c r="BA80" s="24">
        <v>25</v>
      </c>
      <c r="BB80" s="24">
        <v>25</v>
      </c>
      <c r="BC80" s="24">
        <v>25</v>
      </c>
      <c r="BD80" s="24">
        <v>24</v>
      </c>
      <c r="BE80" s="24">
        <v>24</v>
      </c>
      <c r="BF80" s="24">
        <v>23</v>
      </c>
      <c r="BG80" s="24">
        <v>22</v>
      </c>
      <c r="BH80" s="24">
        <v>22</v>
      </c>
      <c r="BI80" s="24">
        <v>22</v>
      </c>
      <c r="BJ80" s="24">
        <v>21</v>
      </c>
      <c r="BK80" s="24">
        <v>20</v>
      </c>
      <c r="BL80" s="24">
        <v>20</v>
      </c>
      <c r="BM80" s="24">
        <v>19</v>
      </c>
      <c r="BN80" s="24">
        <v>19</v>
      </c>
      <c r="BO80" s="24">
        <v>19</v>
      </c>
      <c r="BP80" s="24">
        <v>18</v>
      </c>
      <c r="BQ80" s="24">
        <v>18</v>
      </c>
      <c r="BR80" s="24">
        <v>17</v>
      </c>
      <c r="BS80" s="24">
        <v>17</v>
      </c>
      <c r="BT80" s="24">
        <v>16</v>
      </c>
      <c r="BU80" s="24">
        <v>16</v>
      </c>
      <c r="BV80" s="24">
        <v>14</v>
      </c>
      <c r="BW80" s="24">
        <v>14</v>
      </c>
      <c r="BX80" s="24">
        <v>14</v>
      </c>
      <c r="BY80" s="24">
        <v>13</v>
      </c>
      <c r="BZ80" s="24">
        <v>13</v>
      </c>
      <c r="CA80" s="24">
        <v>13</v>
      </c>
      <c r="CB80" s="24">
        <v>12</v>
      </c>
      <c r="CC80" s="24">
        <v>12</v>
      </c>
      <c r="CD80" s="24">
        <v>12</v>
      </c>
      <c r="CE80" s="24">
        <v>11</v>
      </c>
      <c r="CF80" s="24">
        <v>11</v>
      </c>
      <c r="CG80" s="24">
        <v>11</v>
      </c>
      <c r="CH80" s="24">
        <v>8</v>
      </c>
      <c r="CI80" s="24">
        <v>8</v>
      </c>
      <c r="CJ80" s="24">
        <v>7</v>
      </c>
      <c r="CK80" s="24">
        <v>6</v>
      </c>
      <c r="CL80" s="24">
        <v>6</v>
      </c>
      <c r="CM80" s="24">
        <v>4</v>
      </c>
      <c r="CN80" s="24">
        <v>4</v>
      </c>
      <c r="CO80" s="24">
        <v>3</v>
      </c>
      <c r="CP80" s="24">
        <v>3</v>
      </c>
      <c r="CQ80" s="24">
        <v>2</v>
      </c>
      <c r="CR80" s="24">
        <v>2</v>
      </c>
      <c r="CS80" s="24">
        <v>3</v>
      </c>
      <c r="CT80" s="24">
        <v>1</v>
      </c>
      <c r="CU80" s="24">
        <v>1</v>
      </c>
      <c r="CV80" s="24">
        <v>1</v>
      </c>
      <c r="CW80" s="24">
        <v>0</v>
      </c>
      <c r="CX80" s="24">
        <v>0</v>
      </c>
      <c r="CY80" s="24">
        <v>0</v>
      </c>
      <c r="CZ80" s="24">
        <v>0</v>
      </c>
      <c r="DA80" s="24">
        <v>0</v>
      </c>
      <c r="DB80" s="24">
        <v>0</v>
      </c>
      <c r="DC80" s="24">
        <v>44</v>
      </c>
      <c r="DD80" s="24">
        <v>44</v>
      </c>
      <c r="DE80" s="24">
        <v>44</v>
      </c>
      <c r="DF80" s="24">
        <v>44</v>
      </c>
      <c r="DG80" s="24">
        <v>45</v>
      </c>
      <c r="DH80" s="24">
        <v>44</v>
      </c>
      <c r="DI80" s="24">
        <v>42</v>
      </c>
      <c r="DJ80" s="24">
        <v>42</v>
      </c>
      <c r="DK80" s="24">
        <v>42</v>
      </c>
      <c r="DL80" s="24">
        <v>42</v>
      </c>
      <c r="DM80" s="24">
        <v>44</v>
      </c>
      <c r="DN80" s="24">
        <v>44</v>
      </c>
      <c r="DO80" s="24">
        <v>44</v>
      </c>
      <c r="DP80" s="24">
        <v>45</v>
      </c>
      <c r="DQ80" s="24">
        <v>45</v>
      </c>
      <c r="DR80" s="24">
        <v>45</v>
      </c>
      <c r="DS80" s="24">
        <v>45</v>
      </c>
      <c r="DT80" s="24">
        <v>44</v>
      </c>
      <c r="DU80" s="24">
        <v>43</v>
      </c>
      <c r="DV80" s="24">
        <v>41</v>
      </c>
      <c r="DW80" s="24">
        <v>39</v>
      </c>
      <c r="DX80" s="24">
        <v>38</v>
      </c>
      <c r="DY80" s="24">
        <v>37</v>
      </c>
      <c r="DZ80" s="24">
        <v>35</v>
      </c>
      <c r="EA80" s="24">
        <v>34</v>
      </c>
      <c r="EB80" s="24">
        <v>33</v>
      </c>
      <c r="EC80" s="24">
        <v>32</v>
      </c>
      <c r="ED80" s="24">
        <v>32</v>
      </c>
      <c r="EE80" s="24">
        <v>30</v>
      </c>
      <c r="EF80" s="24">
        <v>30</v>
      </c>
      <c r="EG80" s="24">
        <v>30</v>
      </c>
      <c r="EH80" s="24">
        <v>30</v>
      </c>
      <c r="EI80" s="24">
        <v>30</v>
      </c>
      <c r="EJ80" s="24">
        <v>28</v>
      </c>
      <c r="EK80" s="24">
        <v>28</v>
      </c>
      <c r="EL80" s="24">
        <v>28</v>
      </c>
      <c r="EM80" s="24">
        <v>28</v>
      </c>
      <c r="EN80" s="24">
        <v>28</v>
      </c>
      <c r="EO80" s="24">
        <v>30</v>
      </c>
      <c r="EP80" s="24">
        <v>32</v>
      </c>
      <c r="EQ80" s="24">
        <v>32</v>
      </c>
      <c r="ER80" s="24">
        <v>32</v>
      </c>
      <c r="ES80" s="24">
        <v>33</v>
      </c>
      <c r="ET80" s="24">
        <v>33</v>
      </c>
      <c r="EU80" s="24">
        <v>31</v>
      </c>
      <c r="EV80" s="24">
        <v>31</v>
      </c>
      <c r="EW80" s="24">
        <v>30</v>
      </c>
      <c r="EX80" s="24">
        <v>30</v>
      </c>
      <c r="EY80" s="24">
        <v>30</v>
      </c>
      <c r="EZ80" s="24">
        <v>28</v>
      </c>
      <c r="FA80" s="24">
        <v>27</v>
      </c>
      <c r="FB80" s="24">
        <v>27</v>
      </c>
      <c r="FC80" s="24">
        <v>25</v>
      </c>
      <c r="FD80" s="24">
        <v>24</v>
      </c>
      <c r="FE80" s="24">
        <v>24</v>
      </c>
      <c r="FF80" s="24">
        <v>24</v>
      </c>
      <c r="FG80" s="24">
        <v>23</v>
      </c>
      <c r="FH80" s="24">
        <v>23</v>
      </c>
      <c r="FI80" s="24">
        <v>21</v>
      </c>
      <c r="FJ80" s="24">
        <v>21</v>
      </c>
      <c r="FK80" s="24">
        <v>21</v>
      </c>
      <c r="FL80" s="24">
        <v>20</v>
      </c>
      <c r="FM80" s="24">
        <v>20</v>
      </c>
      <c r="FN80" s="24">
        <v>19</v>
      </c>
      <c r="FO80" s="24">
        <v>19</v>
      </c>
      <c r="FP80" s="24">
        <v>18</v>
      </c>
      <c r="FQ80" s="24">
        <v>17</v>
      </c>
      <c r="FR80" s="24">
        <v>17</v>
      </c>
      <c r="FS80" s="24">
        <v>17</v>
      </c>
      <c r="FT80" s="24">
        <v>15</v>
      </c>
      <c r="FU80" s="24">
        <v>15</v>
      </c>
      <c r="FV80" s="24">
        <v>15</v>
      </c>
      <c r="FW80" s="24">
        <v>15</v>
      </c>
      <c r="FX80" s="24">
        <v>15</v>
      </c>
      <c r="FY80" s="24">
        <v>13</v>
      </c>
      <c r="FZ80" s="24">
        <v>13</v>
      </c>
      <c r="GA80" s="24">
        <v>13</v>
      </c>
      <c r="GB80" s="24">
        <v>12</v>
      </c>
      <c r="GC80" s="24">
        <v>12</v>
      </c>
      <c r="GD80" s="24">
        <v>12</v>
      </c>
      <c r="GE80" s="24">
        <v>11</v>
      </c>
      <c r="GF80" s="24">
        <v>10</v>
      </c>
      <c r="GG80" s="24">
        <v>9</v>
      </c>
      <c r="GH80" s="24">
        <v>8</v>
      </c>
      <c r="GI80" s="24">
        <v>8</v>
      </c>
      <c r="GJ80" s="24">
        <v>7</v>
      </c>
      <c r="GK80" s="24">
        <v>7</v>
      </c>
      <c r="GL80" s="24">
        <v>5</v>
      </c>
      <c r="GM80" s="24">
        <v>4</v>
      </c>
      <c r="GN80" s="24">
        <v>3</v>
      </c>
      <c r="GO80" s="24">
        <v>2</v>
      </c>
      <c r="GP80" s="24">
        <v>2</v>
      </c>
      <c r="GQ80" s="24">
        <v>1</v>
      </c>
      <c r="GR80" s="24">
        <v>1</v>
      </c>
      <c r="GS80" s="24">
        <v>1</v>
      </c>
      <c r="GT80" s="24">
        <v>0</v>
      </c>
      <c r="GU80" s="24">
        <v>0</v>
      </c>
      <c r="GV80" s="24">
        <v>0</v>
      </c>
      <c r="GW80" s="24">
        <v>0</v>
      </c>
      <c r="GX80" s="24">
        <v>0</v>
      </c>
      <c r="GY80" s="25">
        <v>0</v>
      </c>
    </row>
    <row r="81" spans="1:207" s="17" customFormat="1" ht="12.75" hidden="1" x14ac:dyDescent="0.2">
      <c r="A81" s="23" t="s">
        <v>213</v>
      </c>
      <c r="B81" s="24">
        <v>2012</v>
      </c>
      <c r="C81" s="24">
        <f>SUM(Tabla1[[#This Row],[Hombres_0]:[Hombres_100 y más]])</f>
        <v>2495</v>
      </c>
      <c r="D81" s="24">
        <f>SUM(Tabla1[[#This Row],[Mujeres_0]:[Mujeres_100 y más]])</f>
        <v>2410</v>
      </c>
      <c r="E81" s="24">
        <f>Tabla1[[#This Row],[TOTAL HOMBRES]]+Tabla1[[#This Row],[TOTAL MUJERES]]</f>
        <v>4905</v>
      </c>
      <c r="F81" s="24">
        <v>56</v>
      </c>
      <c r="G81" s="24">
        <v>57</v>
      </c>
      <c r="H81" s="24">
        <v>56</v>
      </c>
      <c r="I81" s="24">
        <v>56</v>
      </c>
      <c r="J81" s="24">
        <v>54</v>
      </c>
      <c r="K81" s="24">
        <v>54</v>
      </c>
      <c r="L81" s="24">
        <v>53</v>
      </c>
      <c r="M81" s="24">
        <v>51</v>
      </c>
      <c r="N81" s="24">
        <v>50</v>
      </c>
      <c r="O81" s="24">
        <v>49</v>
      </c>
      <c r="P81" s="24">
        <v>49</v>
      </c>
      <c r="Q81" s="24">
        <v>48</v>
      </c>
      <c r="R81" s="24">
        <v>49</v>
      </c>
      <c r="S81" s="24">
        <v>48</v>
      </c>
      <c r="T81" s="24">
        <v>47</v>
      </c>
      <c r="U81" s="24">
        <v>47</v>
      </c>
      <c r="V81" s="24">
        <v>46</v>
      </c>
      <c r="W81" s="24">
        <v>45</v>
      </c>
      <c r="X81" s="24">
        <v>44</v>
      </c>
      <c r="Y81" s="24">
        <v>43</v>
      </c>
      <c r="Z81" s="24">
        <v>41</v>
      </c>
      <c r="AA81" s="24">
        <v>39</v>
      </c>
      <c r="AB81" s="24">
        <v>38</v>
      </c>
      <c r="AC81" s="24">
        <v>36</v>
      </c>
      <c r="AD81" s="24">
        <v>35</v>
      </c>
      <c r="AE81" s="24">
        <v>34</v>
      </c>
      <c r="AF81" s="24">
        <v>34</v>
      </c>
      <c r="AG81" s="24">
        <v>34</v>
      </c>
      <c r="AH81" s="24">
        <v>34</v>
      </c>
      <c r="AI81" s="24">
        <v>35</v>
      </c>
      <c r="AJ81" s="24">
        <v>35</v>
      </c>
      <c r="AK81" s="24">
        <v>35</v>
      </c>
      <c r="AL81" s="24">
        <v>34</v>
      </c>
      <c r="AM81" s="24">
        <v>33</v>
      </c>
      <c r="AN81" s="24">
        <v>33</v>
      </c>
      <c r="AO81" s="24">
        <v>32</v>
      </c>
      <c r="AP81" s="24">
        <v>29</v>
      </c>
      <c r="AQ81" s="24">
        <v>29</v>
      </c>
      <c r="AR81" s="24">
        <v>28</v>
      </c>
      <c r="AS81" s="24">
        <v>27</v>
      </c>
      <c r="AT81" s="24">
        <v>27</v>
      </c>
      <c r="AU81" s="24">
        <v>27</v>
      </c>
      <c r="AV81" s="24">
        <v>27</v>
      </c>
      <c r="AW81" s="24">
        <v>26</v>
      </c>
      <c r="AX81" s="24">
        <v>26</v>
      </c>
      <c r="AY81" s="24">
        <v>26</v>
      </c>
      <c r="AZ81" s="24">
        <v>25</v>
      </c>
      <c r="BA81" s="24">
        <v>25</v>
      </c>
      <c r="BB81" s="24">
        <v>24</v>
      </c>
      <c r="BC81" s="24">
        <v>24</v>
      </c>
      <c r="BD81" s="24">
        <v>24</v>
      </c>
      <c r="BE81" s="24">
        <v>23</v>
      </c>
      <c r="BF81" s="24">
        <v>23</v>
      </c>
      <c r="BG81" s="24">
        <v>23</v>
      </c>
      <c r="BH81" s="24">
        <v>23</v>
      </c>
      <c r="BI81" s="24">
        <v>21</v>
      </c>
      <c r="BJ81" s="24">
        <v>21</v>
      </c>
      <c r="BK81" s="24">
        <v>21</v>
      </c>
      <c r="BL81" s="24">
        <v>21</v>
      </c>
      <c r="BM81" s="24">
        <v>20</v>
      </c>
      <c r="BN81" s="24">
        <v>19</v>
      </c>
      <c r="BO81" s="24">
        <v>19</v>
      </c>
      <c r="BP81" s="24">
        <v>18</v>
      </c>
      <c r="BQ81" s="24">
        <v>18</v>
      </c>
      <c r="BR81" s="24">
        <v>17</v>
      </c>
      <c r="BS81" s="24">
        <v>16</v>
      </c>
      <c r="BT81" s="24">
        <v>15</v>
      </c>
      <c r="BU81" s="24">
        <v>15</v>
      </c>
      <c r="BV81" s="24">
        <v>14</v>
      </c>
      <c r="BW81" s="24">
        <v>14</v>
      </c>
      <c r="BX81" s="24">
        <v>13</v>
      </c>
      <c r="BY81" s="24">
        <v>13</v>
      </c>
      <c r="BZ81" s="24">
        <v>13</v>
      </c>
      <c r="CA81" s="24">
        <v>13</v>
      </c>
      <c r="CB81" s="24">
        <v>12</v>
      </c>
      <c r="CC81" s="24">
        <v>12</v>
      </c>
      <c r="CD81" s="24">
        <v>10</v>
      </c>
      <c r="CE81" s="24">
        <v>10</v>
      </c>
      <c r="CF81" s="24">
        <v>9</v>
      </c>
      <c r="CG81" s="24">
        <v>9</v>
      </c>
      <c r="CH81" s="24">
        <v>8</v>
      </c>
      <c r="CI81" s="24">
        <v>8</v>
      </c>
      <c r="CJ81" s="24">
        <v>7</v>
      </c>
      <c r="CK81" s="24">
        <v>6</v>
      </c>
      <c r="CL81" s="24">
        <v>6</v>
      </c>
      <c r="CM81" s="24">
        <v>5</v>
      </c>
      <c r="CN81" s="24">
        <v>4</v>
      </c>
      <c r="CO81" s="24">
        <v>4</v>
      </c>
      <c r="CP81" s="24">
        <v>3</v>
      </c>
      <c r="CQ81" s="24">
        <v>2</v>
      </c>
      <c r="CR81" s="24">
        <v>1</v>
      </c>
      <c r="CS81" s="24">
        <v>1</v>
      </c>
      <c r="CT81" s="24">
        <v>2</v>
      </c>
      <c r="CU81" s="24">
        <v>1</v>
      </c>
      <c r="CV81" s="24">
        <v>1</v>
      </c>
      <c r="CW81" s="24">
        <v>1</v>
      </c>
      <c r="CX81" s="24">
        <v>1</v>
      </c>
      <c r="CY81" s="24">
        <v>0</v>
      </c>
      <c r="CZ81" s="24">
        <v>0</v>
      </c>
      <c r="DA81" s="24">
        <v>0</v>
      </c>
      <c r="DB81" s="24">
        <v>1</v>
      </c>
      <c r="DC81" s="24">
        <v>46</v>
      </c>
      <c r="DD81" s="24">
        <v>46</v>
      </c>
      <c r="DE81" s="24">
        <v>46</v>
      </c>
      <c r="DF81" s="24">
        <v>47</v>
      </c>
      <c r="DG81" s="24">
        <v>46</v>
      </c>
      <c r="DH81" s="24">
        <v>45</v>
      </c>
      <c r="DI81" s="24">
        <v>45</v>
      </c>
      <c r="DJ81" s="24">
        <v>43</v>
      </c>
      <c r="DK81" s="24">
        <v>44</v>
      </c>
      <c r="DL81" s="24">
        <v>43</v>
      </c>
      <c r="DM81" s="24">
        <v>43</v>
      </c>
      <c r="DN81" s="24">
        <v>43</v>
      </c>
      <c r="DO81" s="24">
        <v>44</v>
      </c>
      <c r="DP81" s="24">
        <v>44</v>
      </c>
      <c r="DQ81" s="24">
        <v>43</v>
      </c>
      <c r="DR81" s="24">
        <v>44</v>
      </c>
      <c r="DS81" s="24">
        <v>43</v>
      </c>
      <c r="DT81" s="24">
        <v>43</v>
      </c>
      <c r="DU81" s="24">
        <v>42</v>
      </c>
      <c r="DV81" s="24">
        <v>40</v>
      </c>
      <c r="DW81" s="24">
        <v>38</v>
      </c>
      <c r="DX81" s="24">
        <v>36</v>
      </c>
      <c r="DY81" s="24">
        <v>34</v>
      </c>
      <c r="DZ81" s="24">
        <v>33</v>
      </c>
      <c r="EA81" s="24">
        <v>32</v>
      </c>
      <c r="EB81" s="24">
        <v>31</v>
      </c>
      <c r="EC81" s="24">
        <v>31</v>
      </c>
      <c r="ED81" s="24">
        <v>31</v>
      </c>
      <c r="EE81" s="24">
        <v>31</v>
      </c>
      <c r="EF81" s="24">
        <v>29</v>
      </c>
      <c r="EG81" s="24">
        <v>29</v>
      </c>
      <c r="EH81" s="24">
        <v>30</v>
      </c>
      <c r="EI81" s="24">
        <v>30</v>
      </c>
      <c r="EJ81" s="24">
        <v>29</v>
      </c>
      <c r="EK81" s="24">
        <v>29</v>
      </c>
      <c r="EL81" s="24">
        <v>29</v>
      </c>
      <c r="EM81" s="24">
        <v>28</v>
      </c>
      <c r="EN81" s="24">
        <v>28</v>
      </c>
      <c r="EO81" s="24">
        <v>28</v>
      </c>
      <c r="EP81" s="24">
        <v>28</v>
      </c>
      <c r="EQ81" s="24">
        <v>29</v>
      </c>
      <c r="ER81" s="24">
        <v>29</v>
      </c>
      <c r="ES81" s="24">
        <v>29</v>
      </c>
      <c r="ET81" s="24">
        <v>29</v>
      </c>
      <c r="EU81" s="24">
        <v>29</v>
      </c>
      <c r="EV81" s="24">
        <v>28</v>
      </c>
      <c r="EW81" s="24">
        <v>28</v>
      </c>
      <c r="EX81" s="24">
        <v>28</v>
      </c>
      <c r="EY81" s="24">
        <v>27</v>
      </c>
      <c r="EZ81" s="24">
        <v>27</v>
      </c>
      <c r="FA81" s="24">
        <v>26</v>
      </c>
      <c r="FB81" s="24">
        <v>26</v>
      </c>
      <c r="FC81" s="24">
        <v>26</v>
      </c>
      <c r="FD81" s="24">
        <v>25</v>
      </c>
      <c r="FE81" s="24">
        <v>25</v>
      </c>
      <c r="FF81" s="24">
        <v>24</v>
      </c>
      <c r="FG81" s="24">
        <v>24</v>
      </c>
      <c r="FH81" s="24">
        <v>23</v>
      </c>
      <c r="FI81" s="24">
        <v>23</v>
      </c>
      <c r="FJ81" s="24">
        <v>22</v>
      </c>
      <c r="FK81" s="24">
        <v>21</v>
      </c>
      <c r="FL81" s="24">
        <v>20</v>
      </c>
      <c r="FM81" s="24">
        <v>20</v>
      </c>
      <c r="FN81" s="24">
        <v>19</v>
      </c>
      <c r="FO81" s="24">
        <v>18</v>
      </c>
      <c r="FP81" s="24">
        <v>17</v>
      </c>
      <c r="FQ81" s="24">
        <v>17</v>
      </c>
      <c r="FR81" s="24">
        <v>15</v>
      </c>
      <c r="FS81" s="24">
        <v>15</v>
      </c>
      <c r="FT81" s="24">
        <v>14</v>
      </c>
      <c r="FU81" s="24">
        <v>14</v>
      </c>
      <c r="FV81" s="24">
        <v>14</v>
      </c>
      <c r="FW81" s="24">
        <v>14</v>
      </c>
      <c r="FX81" s="24">
        <v>13</v>
      </c>
      <c r="FY81" s="24">
        <v>12</v>
      </c>
      <c r="FZ81" s="24">
        <v>12</v>
      </c>
      <c r="GA81" s="24">
        <v>12</v>
      </c>
      <c r="GB81" s="24">
        <v>12</v>
      </c>
      <c r="GC81" s="24">
        <v>12</v>
      </c>
      <c r="GD81" s="24">
        <v>11</v>
      </c>
      <c r="GE81" s="24">
        <v>11</v>
      </c>
      <c r="GF81" s="24">
        <v>10</v>
      </c>
      <c r="GG81" s="24">
        <v>10</v>
      </c>
      <c r="GH81" s="24">
        <v>9</v>
      </c>
      <c r="GI81" s="24">
        <v>8</v>
      </c>
      <c r="GJ81" s="24">
        <v>7</v>
      </c>
      <c r="GK81" s="24">
        <v>7</v>
      </c>
      <c r="GL81" s="24">
        <v>5</v>
      </c>
      <c r="GM81" s="24">
        <v>5</v>
      </c>
      <c r="GN81" s="24">
        <v>4</v>
      </c>
      <c r="GO81" s="24">
        <v>3</v>
      </c>
      <c r="GP81" s="24">
        <v>2</v>
      </c>
      <c r="GQ81" s="24">
        <v>2</v>
      </c>
      <c r="GR81" s="24">
        <v>2</v>
      </c>
      <c r="GS81" s="24">
        <v>1</v>
      </c>
      <c r="GT81" s="24">
        <v>1</v>
      </c>
      <c r="GU81" s="24">
        <v>0</v>
      </c>
      <c r="GV81" s="24">
        <v>0</v>
      </c>
      <c r="GW81" s="24">
        <v>0</v>
      </c>
      <c r="GX81" s="24">
        <v>0</v>
      </c>
      <c r="GY81" s="25">
        <v>0</v>
      </c>
    </row>
    <row r="82" spans="1:207" s="17" customFormat="1" ht="12.75" hidden="1" x14ac:dyDescent="0.2">
      <c r="A82" s="23" t="s">
        <v>213</v>
      </c>
      <c r="B82" s="24">
        <v>2013</v>
      </c>
      <c r="C82" s="24">
        <f>SUM(Tabla1[[#This Row],[Hombres_0]:[Hombres_100 y más]])</f>
        <v>2494</v>
      </c>
      <c r="D82" s="24">
        <f>SUM(Tabla1[[#This Row],[Mujeres_0]:[Mujeres_100 y más]])</f>
        <v>2397</v>
      </c>
      <c r="E82" s="24">
        <f>Tabla1[[#This Row],[TOTAL HOMBRES]]+Tabla1[[#This Row],[TOTAL MUJERES]]</f>
        <v>4891</v>
      </c>
      <c r="F82" s="24">
        <v>57</v>
      </c>
      <c r="G82" s="24">
        <v>58</v>
      </c>
      <c r="H82" s="24">
        <v>57</v>
      </c>
      <c r="I82" s="24">
        <v>57</v>
      </c>
      <c r="J82" s="24">
        <v>56</v>
      </c>
      <c r="K82" s="24">
        <v>55</v>
      </c>
      <c r="L82" s="24">
        <v>54</v>
      </c>
      <c r="M82" s="24">
        <v>53</v>
      </c>
      <c r="N82" s="24">
        <v>52</v>
      </c>
      <c r="O82" s="24">
        <v>51</v>
      </c>
      <c r="P82" s="24">
        <v>49</v>
      </c>
      <c r="Q82" s="24">
        <v>48</v>
      </c>
      <c r="R82" s="24">
        <v>47</v>
      </c>
      <c r="S82" s="24">
        <v>47</v>
      </c>
      <c r="T82" s="24">
        <v>46</v>
      </c>
      <c r="U82" s="24">
        <v>45</v>
      </c>
      <c r="V82" s="24">
        <v>45</v>
      </c>
      <c r="W82" s="24">
        <v>43</v>
      </c>
      <c r="X82" s="24">
        <v>42</v>
      </c>
      <c r="Y82" s="24">
        <v>41</v>
      </c>
      <c r="Z82" s="24">
        <v>39</v>
      </c>
      <c r="AA82" s="24">
        <v>37</v>
      </c>
      <c r="AB82" s="24">
        <v>36</v>
      </c>
      <c r="AC82" s="24">
        <v>35</v>
      </c>
      <c r="AD82" s="24">
        <v>34</v>
      </c>
      <c r="AE82" s="24">
        <v>34</v>
      </c>
      <c r="AF82" s="24">
        <v>34</v>
      </c>
      <c r="AG82" s="24">
        <v>34</v>
      </c>
      <c r="AH82" s="24">
        <v>35</v>
      </c>
      <c r="AI82" s="24">
        <v>35</v>
      </c>
      <c r="AJ82" s="24">
        <v>35</v>
      </c>
      <c r="AK82" s="24">
        <v>36</v>
      </c>
      <c r="AL82" s="24">
        <v>34</v>
      </c>
      <c r="AM82" s="24">
        <v>34</v>
      </c>
      <c r="AN82" s="24">
        <v>33</v>
      </c>
      <c r="AO82" s="24">
        <v>32</v>
      </c>
      <c r="AP82" s="24">
        <v>31</v>
      </c>
      <c r="AQ82" s="24">
        <v>30</v>
      </c>
      <c r="AR82" s="24">
        <v>28</v>
      </c>
      <c r="AS82" s="24">
        <v>28</v>
      </c>
      <c r="AT82" s="24">
        <v>27</v>
      </c>
      <c r="AU82" s="24">
        <v>27</v>
      </c>
      <c r="AV82" s="24">
        <v>27</v>
      </c>
      <c r="AW82" s="24">
        <v>27</v>
      </c>
      <c r="AX82" s="24">
        <v>26</v>
      </c>
      <c r="AY82" s="24">
        <v>26</v>
      </c>
      <c r="AZ82" s="24">
        <v>26</v>
      </c>
      <c r="BA82" s="24">
        <v>25</v>
      </c>
      <c r="BB82" s="24">
        <v>25</v>
      </c>
      <c r="BC82" s="24">
        <v>25</v>
      </c>
      <c r="BD82" s="24">
        <v>23</v>
      </c>
      <c r="BE82" s="24">
        <v>23</v>
      </c>
      <c r="BF82" s="24">
        <v>23</v>
      </c>
      <c r="BG82" s="24">
        <v>22</v>
      </c>
      <c r="BH82" s="24">
        <v>22</v>
      </c>
      <c r="BI82" s="24">
        <v>22</v>
      </c>
      <c r="BJ82" s="24">
        <v>22</v>
      </c>
      <c r="BK82" s="24">
        <v>21</v>
      </c>
      <c r="BL82" s="24">
        <v>20</v>
      </c>
      <c r="BM82" s="24">
        <v>20</v>
      </c>
      <c r="BN82" s="24">
        <v>20</v>
      </c>
      <c r="BO82" s="24">
        <v>20</v>
      </c>
      <c r="BP82" s="24">
        <v>18</v>
      </c>
      <c r="BQ82" s="24">
        <v>18</v>
      </c>
      <c r="BR82" s="24">
        <v>17</v>
      </c>
      <c r="BS82" s="24">
        <v>16</v>
      </c>
      <c r="BT82" s="24">
        <v>15</v>
      </c>
      <c r="BU82" s="24">
        <v>15</v>
      </c>
      <c r="BV82" s="24">
        <v>14</v>
      </c>
      <c r="BW82" s="24">
        <v>14</v>
      </c>
      <c r="BX82" s="24">
        <v>13</v>
      </c>
      <c r="BY82" s="24">
        <v>13</v>
      </c>
      <c r="BZ82" s="24">
        <v>11</v>
      </c>
      <c r="CA82" s="24">
        <v>11</v>
      </c>
      <c r="CB82" s="24">
        <v>11</v>
      </c>
      <c r="CC82" s="24">
        <v>10</v>
      </c>
      <c r="CD82" s="24">
        <v>10</v>
      </c>
      <c r="CE82" s="24">
        <v>10</v>
      </c>
      <c r="CF82" s="24">
        <v>9</v>
      </c>
      <c r="CG82" s="24">
        <v>9</v>
      </c>
      <c r="CH82" s="24">
        <v>8</v>
      </c>
      <c r="CI82" s="24">
        <v>8</v>
      </c>
      <c r="CJ82" s="24">
        <v>7</v>
      </c>
      <c r="CK82" s="24">
        <v>6</v>
      </c>
      <c r="CL82" s="24">
        <v>5</v>
      </c>
      <c r="CM82" s="24">
        <v>5</v>
      </c>
      <c r="CN82" s="24">
        <v>4</v>
      </c>
      <c r="CO82" s="24">
        <v>4</v>
      </c>
      <c r="CP82" s="24">
        <v>2</v>
      </c>
      <c r="CQ82" s="24">
        <v>2</v>
      </c>
      <c r="CR82" s="24">
        <v>2</v>
      </c>
      <c r="CS82" s="24">
        <v>2</v>
      </c>
      <c r="CT82" s="24">
        <v>2</v>
      </c>
      <c r="CU82" s="24">
        <v>2</v>
      </c>
      <c r="CV82" s="24">
        <v>1</v>
      </c>
      <c r="CW82" s="24">
        <v>1</v>
      </c>
      <c r="CX82" s="24">
        <v>1</v>
      </c>
      <c r="CY82" s="24">
        <v>1</v>
      </c>
      <c r="CZ82" s="24">
        <v>0</v>
      </c>
      <c r="DA82" s="24">
        <v>0</v>
      </c>
      <c r="DB82" s="24">
        <v>1</v>
      </c>
      <c r="DC82" s="24">
        <v>47</v>
      </c>
      <c r="DD82" s="24">
        <v>48</v>
      </c>
      <c r="DE82" s="24">
        <v>47</v>
      </c>
      <c r="DF82" s="24">
        <v>48</v>
      </c>
      <c r="DG82" s="24">
        <v>47</v>
      </c>
      <c r="DH82" s="24">
        <v>46</v>
      </c>
      <c r="DI82" s="24">
        <v>45</v>
      </c>
      <c r="DJ82" s="24">
        <v>45</v>
      </c>
      <c r="DK82" s="24">
        <v>44</v>
      </c>
      <c r="DL82" s="24">
        <v>43</v>
      </c>
      <c r="DM82" s="24">
        <v>43</v>
      </c>
      <c r="DN82" s="24">
        <v>42</v>
      </c>
      <c r="DO82" s="24">
        <v>43</v>
      </c>
      <c r="DP82" s="24">
        <v>43</v>
      </c>
      <c r="DQ82" s="24">
        <v>41</v>
      </c>
      <c r="DR82" s="24">
        <v>42</v>
      </c>
      <c r="DS82" s="24">
        <v>41</v>
      </c>
      <c r="DT82" s="24">
        <v>41</v>
      </c>
      <c r="DU82" s="24">
        <v>40</v>
      </c>
      <c r="DV82" s="24">
        <v>39</v>
      </c>
      <c r="DW82" s="24">
        <v>36</v>
      </c>
      <c r="DX82" s="24">
        <v>35</v>
      </c>
      <c r="DY82" s="24">
        <v>33</v>
      </c>
      <c r="DZ82" s="24">
        <v>32</v>
      </c>
      <c r="EA82" s="24">
        <v>32</v>
      </c>
      <c r="EB82" s="24">
        <v>29</v>
      </c>
      <c r="EC82" s="24">
        <v>29</v>
      </c>
      <c r="ED82" s="24">
        <v>29</v>
      </c>
      <c r="EE82" s="24">
        <v>30</v>
      </c>
      <c r="EF82" s="24">
        <v>30</v>
      </c>
      <c r="EG82" s="24">
        <v>29</v>
      </c>
      <c r="EH82" s="24">
        <v>30</v>
      </c>
      <c r="EI82" s="24">
        <v>30</v>
      </c>
      <c r="EJ82" s="24">
        <v>30</v>
      </c>
      <c r="EK82" s="24">
        <v>30</v>
      </c>
      <c r="EL82" s="24">
        <v>29</v>
      </c>
      <c r="EM82" s="24">
        <v>29</v>
      </c>
      <c r="EN82" s="24">
        <v>29</v>
      </c>
      <c r="EO82" s="24">
        <v>28</v>
      </c>
      <c r="EP82" s="24">
        <v>28</v>
      </c>
      <c r="EQ82" s="24">
        <v>28</v>
      </c>
      <c r="ER82" s="24">
        <v>28</v>
      </c>
      <c r="ES82" s="24">
        <v>28</v>
      </c>
      <c r="ET82" s="24">
        <v>28</v>
      </c>
      <c r="EU82" s="24">
        <v>28</v>
      </c>
      <c r="EV82" s="24">
        <v>27</v>
      </c>
      <c r="EW82" s="24">
        <v>27</v>
      </c>
      <c r="EX82" s="24">
        <v>27</v>
      </c>
      <c r="EY82" s="24">
        <v>27</v>
      </c>
      <c r="EZ82" s="24">
        <v>27</v>
      </c>
      <c r="FA82" s="24">
        <v>26</v>
      </c>
      <c r="FB82" s="24">
        <v>26</v>
      </c>
      <c r="FC82" s="24">
        <v>25</v>
      </c>
      <c r="FD82" s="24">
        <v>25</v>
      </c>
      <c r="FE82" s="24">
        <v>25</v>
      </c>
      <c r="FF82" s="24">
        <v>25</v>
      </c>
      <c r="FG82" s="24">
        <v>24</v>
      </c>
      <c r="FH82" s="24">
        <v>24</v>
      </c>
      <c r="FI82" s="24">
        <v>24</v>
      </c>
      <c r="FJ82" s="24">
        <v>23</v>
      </c>
      <c r="FK82" s="24">
        <v>21</v>
      </c>
      <c r="FL82" s="24">
        <v>21</v>
      </c>
      <c r="FM82" s="24">
        <v>20</v>
      </c>
      <c r="FN82" s="24">
        <v>18</v>
      </c>
      <c r="FO82" s="24">
        <v>18</v>
      </c>
      <c r="FP82" s="24">
        <v>17</v>
      </c>
      <c r="FQ82" s="24">
        <v>15</v>
      </c>
      <c r="FR82" s="24">
        <v>15</v>
      </c>
      <c r="FS82" s="24">
        <v>15</v>
      </c>
      <c r="FT82" s="24">
        <v>15</v>
      </c>
      <c r="FU82" s="24">
        <v>15</v>
      </c>
      <c r="FV82" s="24">
        <v>13</v>
      </c>
      <c r="FW82" s="24">
        <v>13</v>
      </c>
      <c r="FX82" s="24">
        <v>13</v>
      </c>
      <c r="FY82" s="24">
        <v>12</v>
      </c>
      <c r="FZ82" s="24">
        <v>12</v>
      </c>
      <c r="GA82" s="24">
        <v>12</v>
      </c>
      <c r="GB82" s="24">
        <v>11</v>
      </c>
      <c r="GC82" s="24">
        <v>11</v>
      </c>
      <c r="GD82" s="24">
        <v>11</v>
      </c>
      <c r="GE82" s="24">
        <v>11</v>
      </c>
      <c r="GF82" s="24">
        <v>10</v>
      </c>
      <c r="GG82" s="24">
        <v>10</v>
      </c>
      <c r="GH82" s="24">
        <v>9</v>
      </c>
      <c r="GI82" s="24">
        <v>8</v>
      </c>
      <c r="GJ82" s="24">
        <v>7</v>
      </c>
      <c r="GK82" s="24">
        <v>7</v>
      </c>
      <c r="GL82" s="24">
        <v>6</v>
      </c>
      <c r="GM82" s="24">
        <v>5</v>
      </c>
      <c r="GN82" s="24">
        <v>4</v>
      </c>
      <c r="GO82" s="24">
        <v>4</v>
      </c>
      <c r="GP82" s="24">
        <v>3</v>
      </c>
      <c r="GQ82" s="24">
        <v>3</v>
      </c>
      <c r="GR82" s="24">
        <v>2</v>
      </c>
      <c r="GS82" s="24">
        <v>2</v>
      </c>
      <c r="GT82" s="24">
        <v>1</v>
      </c>
      <c r="GU82" s="24">
        <v>1</v>
      </c>
      <c r="GV82" s="24">
        <v>1</v>
      </c>
      <c r="GW82" s="24">
        <v>0</v>
      </c>
      <c r="GX82" s="24">
        <v>0</v>
      </c>
      <c r="GY82" s="25">
        <v>1</v>
      </c>
    </row>
    <row r="83" spans="1:207" s="17" customFormat="1" ht="12.75" hidden="1" x14ac:dyDescent="0.2">
      <c r="A83" s="23" t="s">
        <v>213</v>
      </c>
      <c r="B83" s="24">
        <v>2014</v>
      </c>
      <c r="C83" s="24">
        <f>SUM(Tabla1[[#This Row],[Hombres_0]:[Hombres_100 y más]])</f>
        <v>2464</v>
      </c>
      <c r="D83" s="24">
        <f>SUM(Tabla1[[#This Row],[Mujeres_0]:[Mujeres_100 y más]])</f>
        <v>2365</v>
      </c>
      <c r="E83" s="24">
        <f>Tabla1[[#This Row],[TOTAL HOMBRES]]+Tabla1[[#This Row],[TOTAL MUJERES]]</f>
        <v>4829</v>
      </c>
      <c r="F83" s="24">
        <v>56</v>
      </c>
      <c r="G83" s="24">
        <v>58</v>
      </c>
      <c r="H83" s="24">
        <v>57</v>
      </c>
      <c r="I83" s="24">
        <v>57</v>
      </c>
      <c r="J83" s="24">
        <v>56</v>
      </c>
      <c r="K83" s="24">
        <v>55</v>
      </c>
      <c r="L83" s="24">
        <v>54</v>
      </c>
      <c r="M83" s="24">
        <v>53</v>
      </c>
      <c r="N83" s="24">
        <v>52</v>
      </c>
      <c r="O83" s="24">
        <v>50</v>
      </c>
      <c r="P83" s="24">
        <v>47</v>
      </c>
      <c r="Q83" s="24">
        <v>46</v>
      </c>
      <c r="R83" s="24">
        <v>45</v>
      </c>
      <c r="S83" s="24">
        <v>44</v>
      </c>
      <c r="T83" s="24">
        <v>43</v>
      </c>
      <c r="U83" s="24">
        <v>42</v>
      </c>
      <c r="V83" s="24">
        <v>42</v>
      </c>
      <c r="W83" s="24">
        <v>41</v>
      </c>
      <c r="X83" s="24">
        <v>40</v>
      </c>
      <c r="Y83" s="24">
        <v>38</v>
      </c>
      <c r="Z83" s="24">
        <v>37</v>
      </c>
      <c r="AA83" s="24">
        <v>36</v>
      </c>
      <c r="AB83" s="24">
        <v>35</v>
      </c>
      <c r="AC83" s="24">
        <v>33</v>
      </c>
      <c r="AD83" s="24">
        <v>33</v>
      </c>
      <c r="AE83" s="24">
        <v>33</v>
      </c>
      <c r="AF83" s="24">
        <v>33</v>
      </c>
      <c r="AG83" s="24">
        <v>33</v>
      </c>
      <c r="AH83" s="24">
        <v>33</v>
      </c>
      <c r="AI83" s="24">
        <v>34</v>
      </c>
      <c r="AJ83" s="24">
        <v>34</v>
      </c>
      <c r="AK83" s="24">
        <v>35</v>
      </c>
      <c r="AL83" s="24">
        <v>35</v>
      </c>
      <c r="AM83" s="24">
        <v>34</v>
      </c>
      <c r="AN83" s="24">
        <v>34</v>
      </c>
      <c r="AO83" s="24">
        <v>33</v>
      </c>
      <c r="AP83" s="24">
        <v>31</v>
      </c>
      <c r="AQ83" s="24">
        <v>31</v>
      </c>
      <c r="AR83" s="24">
        <v>30</v>
      </c>
      <c r="AS83" s="24">
        <v>28</v>
      </c>
      <c r="AT83" s="24">
        <v>28</v>
      </c>
      <c r="AU83" s="24">
        <v>27</v>
      </c>
      <c r="AV83" s="24">
        <v>27</v>
      </c>
      <c r="AW83" s="24">
        <v>27</v>
      </c>
      <c r="AX83" s="24">
        <v>26</v>
      </c>
      <c r="AY83" s="24">
        <v>26</v>
      </c>
      <c r="AZ83" s="24">
        <v>26</v>
      </c>
      <c r="BA83" s="24">
        <v>25</v>
      </c>
      <c r="BB83" s="24">
        <v>25</v>
      </c>
      <c r="BC83" s="24">
        <v>24</v>
      </c>
      <c r="BD83" s="24">
        <v>24</v>
      </c>
      <c r="BE83" s="24">
        <v>24</v>
      </c>
      <c r="BF83" s="24">
        <v>24</v>
      </c>
      <c r="BG83" s="24">
        <v>23</v>
      </c>
      <c r="BH83" s="24">
        <v>22</v>
      </c>
      <c r="BI83" s="24">
        <v>22</v>
      </c>
      <c r="BJ83" s="24">
        <v>22</v>
      </c>
      <c r="BK83" s="24">
        <v>22</v>
      </c>
      <c r="BL83" s="24">
        <v>22</v>
      </c>
      <c r="BM83" s="24">
        <v>20</v>
      </c>
      <c r="BN83" s="24">
        <v>20</v>
      </c>
      <c r="BO83" s="24">
        <v>20</v>
      </c>
      <c r="BP83" s="24">
        <v>19</v>
      </c>
      <c r="BQ83" s="24">
        <v>18</v>
      </c>
      <c r="BR83" s="24">
        <v>18</v>
      </c>
      <c r="BS83" s="24">
        <v>16</v>
      </c>
      <c r="BT83" s="24">
        <v>16</v>
      </c>
      <c r="BU83" s="24">
        <v>15</v>
      </c>
      <c r="BV83" s="24">
        <v>14</v>
      </c>
      <c r="BW83" s="24">
        <v>13</v>
      </c>
      <c r="BX83" s="24">
        <v>12</v>
      </c>
      <c r="BY83" s="24">
        <v>12</v>
      </c>
      <c r="BZ83" s="24">
        <v>11</v>
      </c>
      <c r="CA83" s="24">
        <v>11</v>
      </c>
      <c r="CB83" s="24">
        <v>11</v>
      </c>
      <c r="CC83" s="24">
        <v>10</v>
      </c>
      <c r="CD83" s="24">
        <v>10</v>
      </c>
      <c r="CE83" s="24">
        <v>9</v>
      </c>
      <c r="CF83" s="24">
        <v>9</v>
      </c>
      <c r="CG83" s="24">
        <v>8</v>
      </c>
      <c r="CH83" s="24">
        <v>8</v>
      </c>
      <c r="CI83" s="24">
        <v>7</v>
      </c>
      <c r="CJ83" s="24">
        <v>7</v>
      </c>
      <c r="CK83" s="24">
        <v>6</v>
      </c>
      <c r="CL83" s="24">
        <v>5</v>
      </c>
      <c r="CM83" s="24">
        <v>5</v>
      </c>
      <c r="CN83" s="24">
        <v>4</v>
      </c>
      <c r="CO83" s="24">
        <v>4</v>
      </c>
      <c r="CP83" s="24">
        <v>3</v>
      </c>
      <c r="CQ83" s="24">
        <v>2</v>
      </c>
      <c r="CR83" s="24">
        <v>2</v>
      </c>
      <c r="CS83" s="24">
        <v>2</v>
      </c>
      <c r="CT83" s="24">
        <v>2</v>
      </c>
      <c r="CU83" s="24">
        <v>2</v>
      </c>
      <c r="CV83" s="24">
        <v>2</v>
      </c>
      <c r="CW83" s="24">
        <v>1</v>
      </c>
      <c r="CX83" s="24">
        <v>1</v>
      </c>
      <c r="CY83" s="24">
        <v>1</v>
      </c>
      <c r="CZ83" s="24">
        <v>0</v>
      </c>
      <c r="DA83" s="24">
        <v>0</v>
      </c>
      <c r="DB83" s="24">
        <v>1</v>
      </c>
      <c r="DC83" s="24">
        <v>46</v>
      </c>
      <c r="DD83" s="24">
        <v>46</v>
      </c>
      <c r="DE83" s="24">
        <v>46</v>
      </c>
      <c r="DF83" s="24">
        <v>46</v>
      </c>
      <c r="DG83" s="24">
        <v>45</v>
      </c>
      <c r="DH83" s="24">
        <v>44</v>
      </c>
      <c r="DI83" s="24">
        <v>43</v>
      </c>
      <c r="DJ83" s="24">
        <v>43</v>
      </c>
      <c r="DK83" s="24">
        <v>42</v>
      </c>
      <c r="DL83" s="24">
        <v>41</v>
      </c>
      <c r="DM83" s="24">
        <v>40</v>
      </c>
      <c r="DN83" s="24">
        <v>40</v>
      </c>
      <c r="DO83" s="24">
        <v>40</v>
      </c>
      <c r="DP83" s="24">
        <v>40</v>
      </c>
      <c r="DQ83" s="24">
        <v>39</v>
      </c>
      <c r="DR83" s="24">
        <v>39</v>
      </c>
      <c r="DS83" s="24">
        <v>41</v>
      </c>
      <c r="DT83" s="24">
        <v>40</v>
      </c>
      <c r="DU83" s="24">
        <v>39</v>
      </c>
      <c r="DV83" s="24">
        <v>38</v>
      </c>
      <c r="DW83" s="24">
        <v>35</v>
      </c>
      <c r="DX83" s="24">
        <v>34</v>
      </c>
      <c r="DY83" s="24">
        <v>32</v>
      </c>
      <c r="DZ83" s="24">
        <v>31</v>
      </c>
      <c r="EA83" s="24">
        <v>30</v>
      </c>
      <c r="EB83" s="24">
        <v>29</v>
      </c>
      <c r="EC83" s="24">
        <v>29</v>
      </c>
      <c r="ED83" s="24">
        <v>29</v>
      </c>
      <c r="EE83" s="24">
        <v>29</v>
      </c>
      <c r="EF83" s="24">
        <v>30</v>
      </c>
      <c r="EG83" s="24">
        <v>29</v>
      </c>
      <c r="EH83" s="24">
        <v>30</v>
      </c>
      <c r="EI83" s="24">
        <v>30</v>
      </c>
      <c r="EJ83" s="24">
        <v>30</v>
      </c>
      <c r="EK83" s="24">
        <v>30</v>
      </c>
      <c r="EL83" s="24">
        <v>30</v>
      </c>
      <c r="EM83" s="24">
        <v>29</v>
      </c>
      <c r="EN83" s="24">
        <v>29</v>
      </c>
      <c r="EO83" s="24">
        <v>29</v>
      </c>
      <c r="EP83" s="24">
        <v>28</v>
      </c>
      <c r="EQ83" s="24">
        <v>28</v>
      </c>
      <c r="ER83" s="24">
        <v>28</v>
      </c>
      <c r="ES83" s="24">
        <v>28</v>
      </c>
      <c r="ET83" s="24">
        <v>27</v>
      </c>
      <c r="EU83" s="24">
        <v>27</v>
      </c>
      <c r="EV83" s="24">
        <v>27</v>
      </c>
      <c r="EW83" s="24">
        <v>27</v>
      </c>
      <c r="EX83" s="24">
        <v>27</v>
      </c>
      <c r="EY83" s="24">
        <v>27</v>
      </c>
      <c r="EZ83" s="24">
        <v>27</v>
      </c>
      <c r="FA83" s="24">
        <v>27</v>
      </c>
      <c r="FB83" s="24">
        <v>27</v>
      </c>
      <c r="FC83" s="24">
        <v>27</v>
      </c>
      <c r="FD83" s="24">
        <v>26</v>
      </c>
      <c r="FE83" s="24">
        <v>26</v>
      </c>
      <c r="FF83" s="24">
        <v>26</v>
      </c>
      <c r="FG83" s="24">
        <v>26</v>
      </c>
      <c r="FH83" s="24">
        <v>24</v>
      </c>
      <c r="FI83" s="24">
        <v>24</v>
      </c>
      <c r="FJ83" s="24">
        <v>23</v>
      </c>
      <c r="FK83" s="24">
        <v>22</v>
      </c>
      <c r="FL83" s="24">
        <v>21</v>
      </c>
      <c r="FM83" s="24">
        <v>20</v>
      </c>
      <c r="FN83" s="24">
        <v>19</v>
      </c>
      <c r="FO83" s="24">
        <v>19</v>
      </c>
      <c r="FP83" s="24">
        <v>17</v>
      </c>
      <c r="FQ83" s="24">
        <v>15</v>
      </c>
      <c r="FR83" s="24">
        <v>15</v>
      </c>
      <c r="FS83" s="24">
        <v>14</v>
      </c>
      <c r="FT83" s="24">
        <v>14</v>
      </c>
      <c r="FU83" s="24">
        <v>13</v>
      </c>
      <c r="FV83" s="24">
        <v>13</v>
      </c>
      <c r="FW83" s="24">
        <v>13</v>
      </c>
      <c r="FX83" s="24">
        <v>13</v>
      </c>
      <c r="FY83" s="24">
        <v>12</v>
      </c>
      <c r="FZ83" s="24">
        <v>12</v>
      </c>
      <c r="GA83" s="24">
        <v>12</v>
      </c>
      <c r="GB83" s="24">
        <v>11</v>
      </c>
      <c r="GC83" s="24">
        <v>11</v>
      </c>
      <c r="GD83" s="24">
        <v>11</v>
      </c>
      <c r="GE83" s="24">
        <v>10</v>
      </c>
      <c r="GF83" s="24">
        <v>10</v>
      </c>
      <c r="GG83" s="24">
        <v>10</v>
      </c>
      <c r="GH83" s="24">
        <v>9</v>
      </c>
      <c r="GI83" s="24">
        <v>9</v>
      </c>
      <c r="GJ83" s="24">
        <v>7</v>
      </c>
      <c r="GK83" s="24">
        <v>7</v>
      </c>
      <c r="GL83" s="24">
        <v>6</v>
      </c>
      <c r="GM83" s="24">
        <v>5</v>
      </c>
      <c r="GN83" s="24">
        <v>5</v>
      </c>
      <c r="GO83" s="24">
        <v>4</v>
      </c>
      <c r="GP83" s="24">
        <v>4</v>
      </c>
      <c r="GQ83" s="24">
        <v>3</v>
      </c>
      <c r="GR83" s="24">
        <v>2</v>
      </c>
      <c r="GS83" s="24">
        <v>2</v>
      </c>
      <c r="GT83" s="24">
        <v>2</v>
      </c>
      <c r="GU83" s="24">
        <v>1</v>
      </c>
      <c r="GV83" s="24">
        <v>1</v>
      </c>
      <c r="GW83" s="24">
        <v>1</v>
      </c>
      <c r="GX83" s="24">
        <v>0</v>
      </c>
      <c r="GY83" s="25">
        <v>1</v>
      </c>
    </row>
    <row r="84" spans="1:207" s="17" customFormat="1" ht="12.75" hidden="1" x14ac:dyDescent="0.2">
      <c r="A84" s="23" t="s">
        <v>213</v>
      </c>
      <c r="B84" s="24">
        <v>2015</v>
      </c>
      <c r="C84" s="24">
        <f>SUM(Tabla1[[#This Row],[Hombres_0]:[Hombres_100 y más]])</f>
        <v>2462</v>
      </c>
      <c r="D84" s="24">
        <f>SUM(Tabla1[[#This Row],[Mujeres_0]:[Mujeres_100 y más]])</f>
        <v>2393</v>
      </c>
      <c r="E84" s="24">
        <f>Tabla1[[#This Row],[TOTAL HOMBRES]]+Tabla1[[#This Row],[TOTAL MUJERES]]</f>
        <v>4855</v>
      </c>
      <c r="F84" s="24">
        <v>55</v>
      </c>
      <c r="G84" s="24">
        <v>56</v>
      </c>
      <c r="H84" s="24">
        <v>55</v>
      </c>
      <c r="I84" s="24">
        <v>55</v>
      </c>
      <c r="J84" s="24">
        <v>54</v>
      </c>
      <c r="K84" s="24">
        <v>53</v>
      </c>
      <c r="L84" s="24">
        <v>52</v>
      </c>
      <c r="M84" s="24">
        <v>51</v>
      </c>
      <c r="N84" s="24">
        <v>50</v>
      </c>
      <c r="O84" s="24">
        <v>49</v>
      </c>
      <c r="P84" s="24">
        <v>46</v>
      </c>
      <c r="Q84" s="24">
        <v>46</v>
      </c>
      <c r="R84" s="24">
        <v>45</v>
      </c>
      <c r="S84" s="24">
        <v>44</v>
      </c>
      <c r="T84" s="24">
        <v>43</v>
      </c>
      <c r="U84" s="24">
        <v>42</v>
      </c>
      <c r="V84" s="24">
        <v>41</v>
      </c>
      <c r="W84" s="24">
        <v>40</v>
      </c>
      <c r="X84" s="24">
        <v>39</v>
      </c>
      <c r="Y84" s="24">
        <v>38</v>
      </c>
      <c r="Z84" s="24">
        <v>37</v>
      </c>
      <c r="AA84" s="24">
        <v>36</v>
      </c>
      <c r="AB84" s="24">
        <v>35</v>
      </c>
      <c r="AC84" s="24">
        <v>34</v>
      </c>
      <c r="AD84" s="24">
        <v>32</v>
      </c>
      <c r="AE84" s="24">
        <v>32</v>
      </c>
      <c r="AF84" s="24">
        <v>32</v>
      </c>
      <c r="AG84" s="24">
        <v>33</v>
      </c>
      <c r="AH84" s="24">
        <v>33</v>
      </c>
      <c r="AI84" s="24">
        <v>34</v>
      </c>
      <c r="AJ84" s="24">
        <v>34</v>
      </c>
      <c r="AK84" s="24">
        <v>35</v>
      </c>
      <c r="AL84" s="24">
        <v>35</v>
      </c>
      <c r="AM84" s="24">
        <v>34</v>
      </c>
      <c r="AN84" s="24">
        <v>34</v>
      </c>
      <c r="AO84" s="24">
        <v>33</v>
      </c>
      <c r="AP84" s="24">
        <v>32</v>
      </c>
      <c r="AQ84" s="24">
        <v>31</v>
      </c>
      <c r="AR84" s="24">
        <v>30</v>
      </c>
      <c r="AS84" s="24">
        <v>29</v>
      </c>
      <c r="AT84" s="24">
        <v>28</v>
      </c>
      <c r="AU84" s="24">
        <v>28</v>
      </c>
      <c r="AV84" s="24">
        <v>28</v>
      </c>
      <c r="AW84" s="24">
        <v>27</v>
      </c>
      <c r="AX84" s="24">
        <v>26</v>
      </c>
      <c r="AY84" s="24">
        <v>26</v>
      </c>
      <c r="AZ84" s="24">
        <v>26</v>
      </c>
      <c r="BA84" s="24">
        <v>25</v>
      </c>
      <c r="BB84" s="24">
        <v>26</v>
      </c>
      <c r="BC84" s="24">
        <v>25</v>
      </c>
      <c r="BD84" s="24">
        <v>25</v>
      </c>
      <c r="BE84" s="24">
        <v>25</v>
      </c>
      <c r="BF84" s="24">
        <v>25</v>
      </c>
      <c r="BG84" s="24">
        <v>23</v>
      </c>
      <c r="BH84" s="24">
        <v>23</v>
      </c>
      <c r="BI84" s="24">
        <v>23</v>
      </c>
      <c r="BJ84" s="24">
        <v>22</v>
      </c>
      <c r="BK84" s="24">
        <v>22</v>
      </c>
      <c r="BL84" s="24">
        <v>22</v>
      </c>
      <c r="BM84" s="24">
        <v>22</v>
      </c>
      <c r="BN84" s="24">
        <v>21</v>
      </c>
      <c r="BO84" s="24">
        <v>20</v>
      </c>
      <c r="BP84" s="24">
        <v>20</v>
      </c>
      <c r="BQ84" s="24">
        <v>19</v>
      </c>
      <c r="BR84" s="24">
        <v>18</v>
      </c>
      <c r="BS84" s="24">
        <v>18</v>
      </c>
      <c r="BT84" s="24">
        <v>16</v>
      </c>
      <c r="BU84" s="24">
        <v>15</v>
      </c>
      <c r="BV84" s="24">
        <v>15</v>
      </c>
      <c r="BW84" s="24">
        <v>14</v>
      </c>
      <c r="BX84" s="24">
        <v>13</v>
      </c>
      <c r="BY84" s="24">
        <v>12</v>
      </c>
      <c r="BZ84" s="24">
        <v>12</v>
      </c>
      <c r="CA84" s="24">
        <v>11</v>
      </c>
      <c r="CB84" s="24">
        <v>11</v>
      </c>
      <c r="CC84" s="24">
        <v>10</v>
      </c>
      <c r="CD84" s="24">
        <v>10</v>
      </c>
      <c r="CE84" s="24">
        <v>9</v>
      </c>
      <c r="CF84" s="24">
        <v>9</v>
      </c>
      <c r="CG84" s="24">
        <v>8</v>
      </c>
      <c r="CH84" s="24">
        <v>8</v>
      </c>
      <c r="CI84" s="24">
        <v>7</v>
      </c>
      <c r="CJ84" s="24">
        <v>7</v>
      </c>
      <c r="CK84" s="24">
        <v>6</v>
      </c>
      <c r="CL84" s="24">
        <v>5</v>
      </c>
      <c r="CM84" s="24">
        <v>5</v>
      </c>
      <c r="CN84" s="24">
        <v>4</v>
      </c>
      <c r="CO84" s="24">
        <v>4</v>
      </c>
      <c r="CP84" s="24">
        <v>3</v>
      </c>
      <c r="CQ84" s="24">
        <v>2</v>
      </c>
      <c r="CR84" s="24">
        <v>2</v>
      </c>
      <c r="CS84" s="24">
        <v>2</v>
      </c>
      <c r="CT84" s="24">
        <v>2</v>
      </c>
      <c r="CU84" s="24">
        <v>1</v>
      </c>
      <c r="CV84" s="24">
        <v>2</v>
      </c>
      <c r="CW84" s="24">
        <v>2</v>
      </c>
      <c r="CX84" s="24">
        <v>1</v>
      </c>
      <c r="CY84" s="24">
        <v>1</v>
      </c>
      <c r="CZ84" s="24">
        <v>0</v>
      </c>
      <c r="DA84" s="24">
        <v>0</v>
      </c>
      <c r="DB84" s="24">
        <v>1</v>
      </c>
      <c r="DC84" s="24">
        <v>46</v>
      </c>
      <c r="DD84" s="24">
        <v>46</v>
      </c>
      <c r="DE84" s="24">
        <v>46</v>
      </c>
      <c r="DF84" s="24">
        <v>46</v>
      </c>
      <c r="DG84" s="24">
        <v>45</v>
      </c>
      <c r="DH84" s="24">
        <v>44</v>
      </c>
      <c r="DI84" s="24">
        <v>43</v>
      </c>
      <c r="DJ84" s="24">
        <v>43</v>
      </c>
      <c r="DK84" s="24">
        <v>42</v>
      </c>
      <c r="DL84" s="24">
        <v>41</v>
      </c>
      <c r="DM84" s="24">
        <v>40</v>
      </c>
      <c r="DN84" s="24">
        <v>39</v>
      </c>
      <c r="DO84" s="24">
        <v>40</v>
      </c>
      <c r="DP84" s="24">
        <v>39</v>
      </c>
      <c r="DQ84" s="24">
        <v>39</v>
      </c>
      <c r="DR84" s="24">
        <v>38</v>
      </c>
      <c r="DS84" s="24">
        <v>38</v>
      </c>
      <c r="DT84" s="24">
        <v>37</v>
      </c>
      <c r="DU84" s="24">
        <v>37</v>
      </c>
      <c r="DV84" s="24">
        <v>35</v>
      </c>
      <c r="DW84" s="24">
        <v>35</v>
      </c>
      <c r="DX84" s="24">
        <v>34</v>
      </c>
      <c r="DY84" s="24">
        <v>32</v>
      </c>
      <c r="DZ84" s="24">
        <v>32</v>
      </c>
      <c r="EA84" s="24">
        <v>31</v>
      </c>
      <c r="EB84" s="24">
        <v>30</v>
      </c>
      <c r="EC84" s="24">
        <v>30</v>
      </c>
      <c r="ED84" s="24">
        <v>30</v>
      </c>
      <c r="EE84" s="24">
        <v>30</v>
      </c>
      <c r="EF84" s="24">
        <v>31</v>
      </c>
      <c r="EG84" s="24">
        <v>30</v>
      </c>
      <c r="EH84" s="24">
        <v>31</v>
      </c>
      <c r="EI84" s="24">
        <v>31</v>
      </c>
      <c r="EJ84" s="24">
        <v>31</v>
      </c>
      <c r="EK84" s="24">
        <v>31</v>
      </c>
      <c r="EL84" s="24">
        <v>30</v>
      </c>
      <c r="EM84" s="24">
        <v>30</v>
      </c>
      <c r="EN84" s="24">
        <v>29</v>
      </c>
      <c r="EO84" s="24">
        <v>29</v>
      </c>
      <c r="EP84" s="24">
        <v>29</v>
      </c>
      <c r="EQ84" s="24">
        <v>29</v>
      </c>
      <c r="ER84" s="24">
        <v>29</v>
      </c>
      <c r="ES84" s="24">
        <v>28</v>
      </c>
      <c r="ET84" s="24">
        <v>28</v>
      </c>
      <c r="EU84" s="24">
        <v>28</v>
      </c>
      <c r="EV84" s="24">
        <v>28</v>
      </c>
      <c r="EW84" s="24">
        <v>28</v>
      </c>
      <c r="EX84" s="24">
        <v>28</v>
      </c>
      <c r="EY84" s="24">
        <v>28</v>
      </c>
      <c r="EZ84" s="24">
        <v>28</v>
      </c>
      <c r="FA84" s="24">
        <v>28</v>
      </c>
      <c r="FB84" s="24">
        <v>28</v>
      </c>
      <c r="FC84" s="24">
        <v>28</v>
      </c>
      <c r="FD84" s="24">
        <v>28</v>
      </c>
      <c r="FE84" s="24">
        <v>27</v>
      </c>
      <c r="FF84" s="24">
        <v>27</v>
      </c>
      <c r="FG84" s="24">
        <v>27</v>
      </c>
      <c r="FH84" s="24">
        <v>27</v>
      </c>
      <c r="FI84" s="24">
        <v>25</v>
      </c>
      <c r="FJ84" s="24">
        <v>25</v>
      </c>
      <c r="FK84" s="24">
        <v>23</v>
      </c>
      <c r="FL84" s="24">
        <v>21</v>
      </c>
      <c r="FM84" s="24">
        <v>21</v>
      </c>
      <c r="FN84" s="24">
        <v>19</v>
      </c>
      <c r="FO84" s="24">
        <v>18</v>
      </c>
      <c r="FP84" s="24">
        <v>17</v>
      </c>
      <c r="FQ84" s="24">
        <v>16</v>
      </c>
      <c r="FR84" s="24">
        <v>15</v>
      </c>
      <c r="FS84" s="24">
        <v>14</v>
      </c>
      <c r="FT84" s="24">
        <v>14</v>
      </c>
      <c r="FU84" s="24">
        <v>14</v>
      </c>
      <c r="FV84" s="24">
        <v>13</v>
      </c>
      <c r="FW84" s="24">
        <v>13</v>
      </c>
      <c r="FX84" s="24">
        <v>13</v>
      </c>
      <c r="FY84" s="24">
        <v>13</v>
      </c>
      <c r="FZ84" s="24">
        <v>12</v>
      </c>
      <c r="GA84" s="24">
        <v>12</v>
      </c>
      <c r="GB84" s="24">
        <v>11</v>
      </c>
      <c r="GC84" s="24">
        <v>11</v>
      </c>
      <c r="GD84" s="24">
        <v>11</v>
      </c>
      <c r="GE84" s="24">
        <v>10</v>
      </c>
      <c r="GF84" s="24">
        <v>10</v>
      </c>
      <c r="GG84" s="24">
        <v>10</v>
      </c>
      <c r="GH84" s="24">
        <v>9</v>
      </c>
      <c r="GI84" s="24">
        <v>9</v>
      </c>
      <c r="GJ84" s="24">
        <v>7</v>
      </c>
      <c r="GK84" s="24">
        <v>7</v>
      </c>
      <c r="GL84" s="24">
        <v>6</v>
      </c>
      <c r="GM84" s="24">
        <v>5</v>
      </c>
      <c r="GN84" s="24">
        <v>5</v>
      </c>
      <c r="GO84" s="24">
        <v>4</v>
      </c>
      <c r="GP84" s="24">
        <v>4</v>
      </c>
      <c r="GQ84" s="24">
        <v>3</v>
      </c>
      <c r="GR84" s="24">
        <v>2</v>
      </c>
      <c r="GS84" s="24">
        <v>2</v>
      </c>
      <c r="GT84" s="24">
        <v>2</v>
      </c>
      <c r="GU84" s="24">
        <v>2</v>
      </c>
      <c r="GV84" s="24">
        <v>1</v>
      </c>
      <c r="GW84" s="24">
        <v>1</v>
      </c>
      <c r="GX84" s="24">
        <v>0</v>
      </c>
      <c r="GY84" s="25">
        <v>1</v>
      </c>
    </row>
    <row r="85" spans="1:207" s="17" customFormat="1" ht="12.75" hidden="1" x14ac:dyDescent="0.2">
      <c r="A85" s="23" t="s">
        <v>213</v>
      </c>
      <c r="B85" s="24">
        <v>2016</v>
      </c>
      <c r="C85" s="24">
        <f>SUM(Tabla1[[#This Row],[Hombres_0]:[Hombres_100 y más]])</f>
        <v>2473</v>
      </c>
      <c r="D85" s="24">
        <f>SUM(Tabla1[[#This Row],[Mujeres_0]:[Mujeres_100 y más]])</f>
        <v>2368</v>
      </c>
      <c r="E85" s="24">
        <f>Tabla1[[#This Row],[TOTAL HOMBRES]]+Tabla1[[#This Row],[TOTAL MUJERES]]</f>
        <v>4841</v>
      </c>
      <c r="F85" s="24">
        <v>54</v>
      </c>
      <c r="G85" s="24">
        <v>55</v>
      </c>
      <c r="H85" s="24">
        <v>54</v>
      </c>
      <c r="I85" s="24">
        <v>54</v>
      </c>
      <c r="J85" s="24">
        <v>53</v>
      </c>
      <c r="K85" s="24">
        <v>52</v>
      </c>
      <c r="L85" s="24">
        <v>51</v>
      </c>
      <c r="M85" s="24">
        <v>50</v>
      </c>
      <c r="N85" s="24">
        <v>49</v>
      </c>
      <c r="O85" s="24">
        <v>48</v>
      </c>
      <c r="P85" s="24">
        <v>47</v>
      </c>
      <c r="Q85" s="24">
        <v>45</v>
      </c>
      <c r="R85" s="24">
        <v>44</v>
      </c>
      <c r="S85" s="24">
        <v>44</v>
      </c>
      <c r="T85" s="24">
        <v>43</v>
      </c>
      <c r="U85" s="24">
        <v>42</v>
      </c>
      <c r="V85" s="24">
        <v>41</v>
      </c>
      <c r="W85" s="24">
        <v>40</v>
      </c>
      <c r="X85" s="24">
        <v>39</v>
      </c>
      <c r="Y85" s="24">
        <v>38</v>
      </c>
      <c r="Z85" s="24">
        <v>37</v>
      </c>
      <c r="AA85" s="24">
        <v>37</v>
      </c>
      <c r="AB85" s="24">
        <v>36</v>
      </c>
      <c r="AC85" s="24">
        <v>35</v>
      </c>
      <c r="AD85" s="24">
        <v>35</v>
      </c>
      <c r="AE85" s="24">
        <v>33</v>
      </c>
      <c r="AF85" s="24">
        <v>32</v>
      </c>
      <c r="AG85" s="24">
        <v>34</v>
      </c>
      <c r="AH85" s="24">
        <v>34</v>
      </c>
      <c r="AI85" s="24">
        <v>35</v>
      </c>
      <c r="AJ85" s="24">
        <v>35</v>
      </c>
      <c r="AK85" s="24">
        <v>36</v>
      </c>
      <c r="AL85" s="24">
        <v>36</v>
      </c>
      <c r="AM85" s="24">
        <v>35</v>
      </c>
      <c r="AN85" s="24">
        <v>35</v>
      </c>
      <c r="AO85" s="24">
        <v>34</v>
      </c>
      <c r="AP85" s="24">
        <v>34</v>
      </c>
      <c r="AQ85" s="24">
        <v>32</v>
      </c>
      <c r="AR85" s="24">
        <v>30</v>
      </c>
      <c r="AS85" s="24">
        <v>29</v>
      </c>
      <c r="AT85" s="24">
        <v>28</v>
      </c>
      <c r="AU85" s="24">
        <v>28</v>
      </c>
      <c r="AV85" s="24">
        <v>27</v>
      </c>
      <c r="AW85" s="24">
        <v>27</v>
      </c>
      <c r="AX85" s="24">
        <v>26</v>
      </c>
      <c r="AY85" s="24">
        <v>26</v>
      </c>
      <c r="AZ85" s="24">
        <v>26</v>
      </c>
      <c r="BA85" s="24">
        <v>25</v>
      </c>
      <c r="BB85" s="24">
        <v>25</v>
      </c>
      <c r="BC85" s="24">
        <v>25</v>
      </c>
      <c r="BD85" s="24">
        <v>24</v>
      </c>
      <c r="BE85" s="24">
        <v>24</v>
      </c>
      <c r="BF85" s="24">
        <v>24</v>
      </c>
      <c r="BG85" s="24">
        <v>24</v>
      </c>
      <c r="BH85" s="24">
        <v>23</v>
      </c>
      <c r="BI85" s="24">
        <v>23</v>
      </c>
      <c r="BJ85" s="24">
        <v>23</v>
      </c>
      <c r="BK85" s="24">
        <v>22</v>
      </c>
      <c r="BL85" s="24">
        <v>22</v>
      </c>
      <c r="BM85" s="24">
        <v>22</v>
      </c>
      <c r="BN85" s="24">
        <v>21</v>
      </c>
      <c r="BO85" s="24">
        <v>21</v>
      </c>
      <c r="BP85" s="24">
        <v>20</v>
      </c>
      <c r="BQ85" s="24">
        <v>19</v>
      </c>
      <c r="BR85" s="24">
        <v>18</v>
      </c>
      <c r="BS85" s="24">
        <v>18</v>
      </c>
      <c r="BT85" s="24">
        <v>16</v>
      </c>
      <c r="BU85" s="24">
        <v>16</v>
      </c>
      <c r="BV85" s="24">
        <v>15</v>
      </c>
      <c r="BW85" s="24">
        <v>14</v>
      </c>
      <c r="BX85" s="24">
        <v>14</v>
      </c>
      <c r="BY85" s="24">
        <v>12</v>
      </c>
      <c r="BZ85" s="24">
        <v>12</v>
      </c>
      <c r="CA85" s="24">
        <v>11</v>
      </c>
      <c r="CB85" s="24">
        <v>11</v>
      </c>
      <c r="CC85" s="24">
        <v>10</v>
      </c>
      <c r="CD85" s="24">
        <v>10</v>
      </c>
      <c r="CE85" s="24">
        <v>9</v>
      </c>
      <c r="CF85" s="24">
        <v>9</v>
      </c>
      <c r="CG85" s="24">
        <v>8</v>
      </c>
      <c r="CH85" s="24">
        <v>8</v>
      </c>
      <c r="CI85" s="24">
        <v>7</v>
      </c>
      <c r="CJ85" s="24">
        <v>7</v>
      </c>
      <c r="CK85" s="24">
        <v>6</v>
      </c>
      <c r="CL85" s="24">
        <v>5</v>
      </c>
      <c r="CM85" s="24">
        <v>5</v>
      </c>
      <c r="CN85" s="24">
        <v>4</v>
      </c>
      <c r="CO85" s="24">
        <v>4</v>
      </c>
      <c r="CP85" s="24">
        <v>3</v>
      </c>
      <c r="CQ85" s="24">
        <v>3</v>
      </c>
      <c r="CR85" s="24">
        <v>2</v>
      </c>
      <c r="CS85" s="24">
        <v>2</v>
      </c>
      <c r="CT85" s="24">
        <v>2</v>
      </c>
      <c r="CU85" s="24">
        <v>2</v>
      </c>
      <c r="CV85" s="24">
        <v>2</v>
      </c>
      <c r="CW85" s="24">
        <v>2</v>
      </c>
      <c r="CX85" s="24">
        <v>2</v>
      </c>
      <c r="CY85" s="24">
        <v>1</v>
      </c>
      <c r="CZ85" s="24">
        <v>0</v>
      </c>
      <c r="DA85" s="24">
        <v>0</v>
      </c>
      <c r="DB85" s="24">
        <v>1</v>
      </c>
      <c r="DC85" s="24">
        <v>45</v>
      </c>
      <c r="DD85" s="24">
        <v>45</v>
      </c>
      <c r="DE85" s="24">
        <v>45</v>
      </c>
      <c r="DF85" s="24">
        <v>45</v>
      </c>
      <c r="DG85" s="24">
        <v>44</v>
      </c>
      <c r="DH85" s="24">
        <v>44</v>
      </c>
      <c r="DI85" s="24">
        <v>43</v>
      </c>
      <c r="DJ85" s="24">
        <v>42</v>
      </c>
      <c r="DK85" s="24">
        <v>41</v>
      </c>
      <c r="DL85" s="24">
        <v>41</v>
      </c>
      <c r="DM85" s="24">
        <v>40</v>
      </c>
      <c r="DN85" s="24">
        <v>39</v>
      </c>
      <c r="DO85" s="24">
        <v>39</v>
      </c>
      <c r="DP85" s="24">
        <v>39</v>
      </c>
      <c r="DQ85" s="24">
        <v>38</v>
      </c>
      <c r="DR85" s="24">
        <v>38</v>
      </c>
      <c r="DS85" s="24">
        <v>38</v>
      </c>
      <c r="DT85" s="24">
        <v>38</v>
      </c>
      <c r="DU85" s="24">
        <v>37</v>
      </c>
      <c r="DV85" s="24">
        <v>36</v>
      </c>
      <c r="DW85" s="24">
        <v>35</v>
      </c>
      <c r="DX85" s="24">
        <v>33</v>
      </c>
      <c r="DY85" s="24">
        <v>32</v>
      </c>
      <c r="DZ85" s="24">
        <v>31</v>
      </c>
      <c r="EA85" s="24">
        <v>30</v>
      </c>
      <c r="EB85" s="24">
        <v>29</v>
      </c>
      <c r="EC85" s="24">
        <v>29</v>
      </c>
      <c r="ED85" s="24">
        <v>29</v>
      </c>
      <c r="EE85" s="24">
        <v>29</v>
      </c>
      <c r="EF85" s="24">
        <v>29</v>
      </c>
      <c r="EG85" s="24">
        <v>29</v>
      </c>
      <c r="EH85" s="24">
        <v>29</v>
      </c>
      <c r="EI85" s="24">
        <v>30</v>
      </c>
      <c r="EJ85" s="24">
        <v>30</v>
      </c>
      <c r="EK85" s="24">
        <v>30</v>
      </c>
      <c r="EL85" s="24">
        <v>30</v>
      </c>
      <c r="EM85" s="24">
        <v>30</v>
      </c>
      <c r="EN85" s="24">
        <v>29</v>
      </c>
      <c r="EO85" s="24">
        <v>29</v>
      </c>
      <c r="EP85" s="24">
        <v>29</v>
      </c>
      <c r="EQ85" s="24">
        <v>28</v>
      </c>
      <c r="ER85" s="24">
        <v>28</v>
      </c>
      <c r="ES85" s="24">
        <v>27</v>
      </c>
      <c r="ET85" s="24">
        <v>27</v>
      </c>
      <c r="EU85" s="24">
        <v>27</v>
      </c>
      <c r="EV85" s="24">
        <v>26</v>
      </c>
      <c r="EW85" s="24">
        <v>27</v>
      </c>
      <c r="EX85" s="24">
        <v>27</v>
      </c>
      <c r="EY85" s="24">
        <v>27</v>
      </c>
      <c r="EZ85" s="24">
        <v>27</v>
      </c>
      <c r="FA85" s="24">
        <v>27</v>
      </c>
      <c r="FB85" s="24">
        <v>27</v>
      </c>
      <c r="FC85" s="24">
        <v>27</v>
      </c>
      <c r="FD85" s="24">
        <v>27</v>
      </c>
      <c r="FE85" s="24">
        <v>27</v>
      </c>
      <c r="FF85" s="24">
        <v>26</v>
      </c>
      <c r="FG85" s="24">
        <v>26</v>
      </c>
      <c r="FH85" s="24">
        <v>26</v>
      </c>
      <c r="FI85" s="24">
        <v>26</v>
      </c>
      <c r="FJ85" s="24">
        <v>24</v>
      </c>
      <c r="FK85" s="24">
        <v>24</v>
      </c>
      <c r="FL85" s="24">
        <v>22</v>
      </c>
      <c r="FM85" s="24">
        <v>21</v>
      </c>
      <c r="FN85" s="24">
        <v>20</v>
      </c>
      <c r="FO85" s="24">
        <v>19</v>
      </c>
      <c r="FP85" s="24">
        <v>18</v>
      </c>
      <c r="FQ85" s="24">
        <v>17</v>
      </c>
      <c r="FR85" s="24">
        <v>15</v>
      </c>
      <c r="FS85" s="24">
        <v>15</v>
      </c>
      <c r="FT85" s="24">
        <v>14</v>
      </c>
      <c r="FU85" s="24">
        <v>14</v>
      </c>
      <c r="FV85" s="24">
        <v>14</v>
      </c>
      <c r="FW85" s="24">
        <v>13</v>
      </c>
      <c r="FX85" s="24">
        <v>13</v>
      </c>
      <c r="FY85" s="24">
        <v>13</v>
      </c>
      <c r="FZ85" s="24">
        <v>13</v>
      </c>
      <c r="GA85" s="24">
        <v>13</v>
      </c>
      <c r="GB85" s="24">
        <v>12</v>
      </c>
      <c r="GC85" s="24">
        <v>11</v>
      </c>
      <c r="GD85" s="24">
        <v>11</v>
      </c>
      <c r="GE85" s="24">
        <v>10</v>
      </c>
      <c r="GF85" s="24">
        <v>10</v>
      </c>
      <c r="GG85" s="24">
        <v>10</v>
      </c>
      <c r="GH85" s="24">
        <v>9</v>
      </c>
      <c r="GI85" s="24">
        <v>9</v>
      </c>
      <c r="GJ85" s="24">
        <v>7</v>
      </c>
      <c r="GK85" s="24">
        <v>7</v>
      </c>
      <c r="GL85" s="24">
        <v>6</v>
      </c>
      <c r="GM85" s="24">
        <v>5</v>
      </c>
      <c r="GN85" s="24">
        <v>5</v>
      </c>
      <c r="GO85" s="24">
        <v>5</v>
      </c>
      <c r="GP85" s="24">
        <v>4</v>
      </c>
      <c r="GQ85" s="24">
        <v>4</v>
      </c>
      <c r="GR85" s="24">
        <v>3</v>
      </c>
      <c r="GS85" s="24">
        <v>2</v>
      </c>
      <c r="GT85" s="24">
        <v>2</v>
      </c>
      <c r="GU85" s="24">
        <v>2</v>
      </c>
      <c r="GV85" s="24">
        <v>2</v>
      </c>
      <c r="GW85" s="24">
        <v>1</v>
      </c>
      <c r="GX85" s="24">
        <v>0</v>
      </c>
      <c r="GY85" s="25">
        <v>1</v>
      </c>
    </row>
    <row r="86" spans="1:207" s="17" customFormat="1" ht="12.75" hidden="1" x14ac:dyDescent="0.2">
      <c r="A86" s="23" t="s">
        <v>213</v>
      </c>
      <c r="B86" s="24">
        <v>2017</v>
      </c>
      <c r="C86" s="24">
        <f>SUM(Tabla1[[#This Row],[Hombres_0]:[Hombres_100 y más]])</f>
        <v>2467</v>
      </c>
      <c r="D86" s="24">
        <f>SUM(Tabla1[[#This Row],[Mujeres_0]:[Mujeres_100 y más]])</f>
        <v>2367</v>
      </c>
      <c r="E86" s="24">
        <f>Tabla1[[#This Row],[TOTAL HOMBRES]]+Tabla1[[#This Row],[TOTAL MUJERES]]</f>
        <v>4834</v>
      </c>
      <c r="F86" s="24">
        <v>54</v>
      </c>
      <c r="G86" s="24">
        <v>55</v>
      </c>
      <c r="H86" s="24">
        <v>54</v>
      </c>
      <c r="I86" s="24">
        <v>54</v>
      </c>
      <c r="J86" s="24">
        <v>53</v>
      </c>
      <c r="K86" s="24">
        <v>52</v>
      </c>
      <c r="L86" s="24">
        <v>51</v>
      </c>
      <c r="M86" s="24">
        <v>50</v>
      </c>
      <c r="N86" s="24">
        <v>49</v>
      </c>
      <c r="O86" s="24">
        <v>48</v>
      </c>
      <c r="P86" s="24">
        <v>46</v>
      </c>
      <c r="Q86" s="24">
        <v>45</v>
      </c>
      <c r="R86" s="24">
        <v>44</v>
      </c>
      <c r="S86" s="24">
        <v>43</v>
      </c>
      <c r="T86" s="24">
        <v>42</v>
      </c>
      <c r="U86" s="24">
        <v>41</v>
      </c>
      <c r="V86" s="24">
        <v>40</v>
      </c>
      <c r="W86" s="24">
        <v>39</v>
      </c>
      <c r="X86" s="24">
        <v>38</v>
      </c>
      <c r="Y86" s="24">
        <v>38</v>
      </c>
      <c r="Z86" s="24">
        <v>37</v>
      </c>
      <c r="AA86" s="24">
        <v>36</v>
      </c>
      <c r="AB86" s="24">
        <v>35</v>
      </c>
      <c r="AC86" s="24">
        <v>34</v>
      </c>
      <c r="AD86" s="24">
        <v>34</v>
      </c>
      <c r="AE86" s="24">
        <v>33</v>
      </c>
      <c r="AF86" s="24">
        <v>32</v>
      </c>
      <c r="AG86" s="24">
        <v>32</v>
      </c>
      <c r="AH86" s="24">
        <v>33</v>
      </c>
      <c r="AI86" s="24">
        <v>33</v>
      </c>
      <c r="AJ86" s="24">
        <v>34</v>
      </c>
      <c r="AK86" s="24">
        <v>34</v>
      </c>
      <c r="AL86" s="24">
        <v>35</v>
      </c>
      <c r="AM86" s="24">
        <v>34</v>
      </c>
      <c r="AN86" s="24">
        <v>34</v>
      </c>
      <c r="AO86" s="24">
        <v>33</v>
      </c>
      <c r="AP86" s="24">
        <v>33</v>
      </c>
      <c r="AQ86" s="24">
        <v>31</v>
      </c>
      <c r="AR86" s="24">
        <v>31</v>
      </c>
      <c r="AS86" s="24">
        <v>30</v>
      </c>
      <c r="AT86" s="24">
        <v>29</v>
      </c>
      <c r="AU86" s="24">
        <v>28</v>
      </c>
      <c r="AV86" s="24">
        <v>28</v>
      </c>
      <c r="AW86" s="24">
        <v>27</v>
      </c>
      <c r="AX86" s="24">
        <v>26</v>
      </c>
      <c r="AY86" s="24">
        <v>26</v>
      </c>
      <c r="AZ86" s="24">
        <v>26</v>
      </c>
      <c r="BA86" s="24">
        <v>25</v>
      </c>
      <c r="BB86" s="24">
        <v>25</v>
      </c>
      <c r="BC86" s="24">
        <v>25</v>
      </c>
      <c r="BD86" s="24">
        <v>24</v>
      </c>
      <c r="BE86" s="24">
        <v>24</v>
      </c>
      <c r="BF86" s="24">
        <v>24</v>
      </c>
      <c r="BG86" s="24">
        <v>24</v>
      </c>
      <c r="BH86" s="24">
        <v>24</v>
      </c>
      <c r="BI86" s="24">
        <v>24</v>
      </c>
      <c r="BJ86" s="24">
        <v>24</v>
      </c>
      <c r="BK86" s="24">
        <v>24</v>
      </c>
      <c r="BL86" s="24">
        <v>22</v>
      </c>
      <c r="BM86" s="24">
        <v>22</v>
      </c>
      <c r="BN86" s="24">
        <v>22</v>
      </c>
      <c r="BO86" s="24">
        <v>21</v>
      </c>
      <c r="BP86" s="24">
        <v>21</v>
      </c>
      <c r="BQ86" s="24">
        <v>20</v>
      </c>
      <c r="BR86" s="24">
        <v>19</v>
      </c>
      <c r="BS86" s="24">
        <v>18</v>
      </c>
      <c r="BT86" s="24">
        <v>18</v>
      </c>
      <c r="BU86" s="24">
        <v>16</v>
      </c>
      <c r="BV86" s="24">
        <v>16</v>
      </c>
      <c r="BW86" s="24">
        <v>15</v>
      </c>
      <c r="BX86" s="24">
        <v>14</v>
      </c>
      <c r="BY86" s="24">
        <v>14</v>
      </c>
      <c r="BZ86" s="24">
        <v>12</v>
      </c>
      <c r="CA86" s="24">
        <v>11</v>
      </c>
      <c r="CB86" s="24">
        <v>11</v>
      </c>
      <c r="CC86" s="24">
        <v>10</v>
      </c>
      <c r="CD86" s="24">
        <v>10</v>
      </c>
      <c r="CE86" s="24">
        <v>9</v>
      </c>
      <c r="CF86" s="24">
        <v>9</v>
      </c>
      <c r="CG86" s="24">
        <v>8</v>
      </c>
      <c r="CH86" s="24">
        <v>8</v>
      </c>
      <c r="CI86" s="24">
        <v>7</v>
      </c>
      <c r="CJ86" s="24">
        <v>7</v>
      </c>
      <c r="CK86" s="24">
        <v>6</v>
      </c>
      <c r="CL86" s="24">
        <v>5</v>
      </c>
      <c r="CM86" s="24">
        <v>4</v>
      </c>
      <c r="CN86" s="24">
        <v>4</v>
      </c>
      <c r="CO86" s="24">
        <v>4</v>
      </c>
      <c r="CP86" s="24">
        <v>3</v>
      </c>
      <c r="CQ86" s="24">
        <v>3</v>
      </c>
      <c r="CR86" s="24">
        <v>3</v>
      </c>
      <c r="CS86" s="24">
        <v>2</v>
      </c>
      <c r="CT86" s="24">
        <v>2</v>
      </c>
      <c r="CU86" s="24">
        <v>2</v>
      </c>
      <c r="CV86" s="24">
        <v>2</v>
      </c>
      <c r="CW86" s="24">
        <v>1</v>
      </c>
      <c r="CX86" s="24">
        <v>1</v>
      </c>
      <c r="CY86" s="24">
        <v>2</v>
      </c>
      <c r="CZ86" s="24">
        <v>1</v>
      </c>
      <c r="DA86" s="24">
        <v>0</v>
      </c>
      <c r="DB86" s="24">
        <v>1</v>
      </c>
      <c r="DC86" s="24">
        <v>45</v>
      </c>
      <c r="DD86" s="24">
        <v>45</v>
      </c>
      <c r="DE86" s="24">
        <v>45</v>
      </c>
      <c r="DF86" s="24">
        <v>45</v>
      </c>
      <c r="DG86" s="24">
        <v>44</v>
      </c>
      <c r="DH86" s="24">
        <v>43</v>
      </c>
      <c r="DI86" s="24">
        <v>43</v>
      </c>
      <c r="DJ86" s="24">
        <v>42</v>
      </c>
      <c r="DK86" s="24">
        <v>41</v>
      </c>
      <c r="DL86" s="24">
        <v>40</v>
      </c>
      <c r="DM86" s="24">
        <v>39</v>
      </c>
      <c r="DN86" s="24">
        <v>39</v>
      </c>
      <c r="DO86" s="24">
        <v>39</v>
      </c>
      <c r="DP86" s="24">
        <v>38</v>
      </c>
      <c r="DQ86" s="24">
        <v>38</v>
      </c>
      <c r="DR86" s="24">
        <v>37</v>
      </c>
      <c r="DS86" s="24">
        <v>37</v>
      </c>
      <c r="DT86" s="24">
        <v>36</v>
      </c>
      <c r="DU86" s="24">
        <v>35</v>
      </c>
      <c r="DV86" s="24">
        <v>35</v>
      </c>
      <c r="DW86" s="24">
        <v>34</v>
      </c>
      <c r="DX86" s="24">
        <v>33</v>
      </c>
      <c r="DY86" s="24">
        <v>32</v>
      </c>
      <c r="DZ86" s="24">
        <v>31</v>
      </c>
      <c r="EA86" s="24">
        <v>30</v>
      </c>
      <c r="EB86" s="24">
        <v>29</v>
      </c>
      <c r="EC86" s="24">
        <v>28</v>
      </c>
      <c r="ED86" s="24">
        <v>29</v>
      </c>
      <c r="EE86" s="24">
        <v>29</v>
      </c>
      <c r="EF86" s="24">
        <v>29</v>
      </c>
      <c r="EG86" s="24">
        <v>29</v>
      </c>
      <c r="EH86" s="24">
        <v>29</v>
      </c>
      <c r="EI86" s="24">
        <v>30</v>
      </c>
      <c r="EJ86" s="24">
        <v>30</v>
      </c>
      <c r="EK86" s="24">
        <v>30</v>
      </c>
      <c r="EL86" s="24">
        <v>30</v>
      </c>
      <c r="EM86" s="24">
        <v>30</v>
      </c>
      <c r="EN86" s="24">
        <v>29</v>
      </c>
      <c r="EO86" s="24">
        <v>29</v>
      </c>
      <c r="EP86" s="24">
        <v>29</v>
      </c>
      <c r="EQ86" s="24">
        <v>28</v>
      </c>
      <c r="ER86" s="24">
        <v>28</v>
      </c>
      <c r="ES86" s="24">
        <v>27</v>
      </c>
      <c r="ET86" s="24">
        <v>27</v>
      </c>
      <c r="EU86" s="24">
        <v>27</v>
      </c>
      <c r="EV86" s="24">
        <v>26</v>
      </c>
      <c r="EW86" s="24">
        <v>27</v>
      </c>
      <c r="EX86" s="24">
        <v>27</v>
      </c>
      <c r="EY86" s="24">
        <v>27</v>
      </c>
      <c r="EZ86" s="24">
        <v>27</v>
      </c>
      <c r="FA86" s="24">
        <v>27</v>
      </c>
      <c r="FB86" s="24">
        <v>27</v>
      </c>
      <c r="FC86" s="24">
        <v>27</v>
      </c>
      <c r="FD86" s="24">
        <v>27</v>
      </c>
      <c r="FE86" s="24">
        <v>27</v>
      </c>
      <c r="FF86" s="24">
        <v>27</v>
      </c>
      <c r="FG86" s="24">
        <v>27</v>
      </c>
      <c r="FH86" s="24">
        <v>26</v>
      </c>
      <c r="FI86" s="24">
        <v>26</v>
      </c>
      <c r="FJ86" s="24">
        <v>25</v>
      </c>
      <c r="FK86" s="24">
        <v>24</v>
      </c>
      <c r="FL86" s="24">
        <v>23</v>
      </c>
      <c r="FM86" s="24">
        <v>22</v>
      </c>
      <c r="FN86" s="24">
        <v>21</v>
      </c>
      <c r="FO86" s="24">
        <v>19</v>
      </c>
      <c r="FP86" s="24">
        <v>18</v>
      </c>
      <c r="FQ86" s="24">
        <v>17</v>
      </c>
      <c r="FR86" s="24">
        <v>17</v>
      </c>
      <c r="FS86" s="24">
        <v>15</v>
      </c>
      <c r="FT86" s="24">
        <v>14</v>
      </c>
      <c r="FU86" s="24">
        <v>14</v>
      </c>
      <c r="FV86" s="24">
        <v>14</v>
      </c>
      <c r="FW86" s="24">
        <v>14</v>
      </c>
      <c r="FX86" s="24">
        <v>13</v>
      </c>
      <c r="FY86" s="24">
        <v>13</v>
      </c>
      <c r="FZ86" s="24">
        <v>13</v>
      </c>
      <c r="GA86" s="24">
        <v>13</v>
      </c>
      <c r="GB86" s="24">
        <v>13</v>
      </c>
      <c r="GC86" s="24">
        <v>11</v>
      </c>
      <c r="GD86" s="24">
        <v>11</v>
      </c>
      <c r="GE86" s="24">
        <v>10</v>
      </c>
      <c r="GF86" s="24">
        <v>10</v>
      </c>
      <c r="GG86" s="24">
        <v>10</v>
      </c>
      <c r="GH86" s="24">
        <v>9</v>
      </c>
      <c r="GI86" s="24">
        <v>9</v>
      </c>
      <c r="GJ86" s="24">
        <v>7</v>
      </c>
      <c r="GK86" s="24">
        <v>7</v>
      </c>
      <c r="GL86" s="24">
        <v>6</v>
      </c>
      <c r="GM86" s="24">
        <v>6</v>
      </c>
      <c r="GN86" s="24">
        <v>5</v>
      </c>
      <c r="GO86" s="24">
        <v>4</v>
      </c>
      <c r="GP86" s="24">
        <v>4</v>
      </c>
      <c r="GQ86" s="24">
        <v>4</v>
      </c>
      <c r="GR86" s="24">
        <v>4</v>
      </c>
      <c r="GS86" s="24">
        <v>2</v>
      </c>
      <c r="GT86" s="24">
        <v>2</v>
      </c>
      <c r="GU86" s="24">
        <v>2</v>
      </c>
      <c r="GV86" s="24">
        <v>2</v>
      </c>
      <c r="GW86" s="24">
        <v>2</v>
      </c>
      <c r="GX86" s="24">
        <v>0</v>
      </c>
      <c r="GY86" s="25">
        <v>1</v>
      </c>
    </row>
    <row r="87" spans="1:207" s="17" customFormat="1" ht="12.75" hidden="1" x14ac:dyDescent="0.2">
      <c r="A87" s="23" t="s">
        <v>213</v>
      </c>
      <c r="B87" s="24">
        <v>2018</v>
      </c>
      <c r="C87" s="24">
        <f>SUM(Tabla1[[#This Row],[Hombres_0]:[Hombres_100 y más]])</f>
        <v>2473</v>
      </c>
      <c r="D87" s="24">
        <f>SUM(Tabla1[[#This Row],[Mujeres_0]:[Mujeres_100 y más]])</f>
        <v>2377</v>
      </c>
      <c r="E87" s="24">
        <f>Tabla1[[#This Row],[TOTAL HOMBRES]]+Tabla1[[#This Row],[TOTAL MUJERES]]</f>
        <v>4850</v>
      </c>
      <c r="F87" s="24">
        <v>53</v>
      </c>
      <c r="G87" s="24">
        <v>54</v>
      </c>
      <c r="H87" s="24">
        <v>53</v>
      </c>
      <c r="I87" s="24">
        <v>54</v>
      </c>
      <c r="J87" s="24">
        <v>52</v>
      </c>
      <c r="K87" s="24">
        <v>51</v>
      </c>
      <c r="L87" s="24">
        <v>51</v>
      </c>
      <c r="M87" s="24">
        <v>49</v>
      </c>
      <c r="N87" s="24">
        <v>48</v>
      </c>
      <c r="O87" s="24">
        <v>47</v>
      </c>
      <c r="P87" s="24">
        <v>45</v>
      </c>
      <c r="Q87" s="24">
        <v>46</v>
      </c>
      <c r="R87" s="24">
        <v>43</v>
      </c>
      <c r="S87" s="24">
        <v>43</v>
      </c>
      <c r="T87" s="24">
        <v>42</v>
      </c>
      <c r="U87" s="24">
        <v>42</v>
      </c>
      <c r="V87" s="24">
        <v>40</v>
      </c>
      <c r="W87" s="24">
        <v>40</v>
      </c>
      <c r="X87" s="24">
        <v>39</v>
      </c>
      <c r="Y87" s="24">
        <v>38</v>
      </c>
      <c r="Z87" s="24">
        <v>36</v>
      </c>
      <c r="AA87" s="24">
        <v>35</v>
      </c>
      <c r="AB87" s="24">
        <v>34</v>
      </c>
      <c r="AC87" s="24">
        <v>33</v>
      </c>
      <c r="AD87" s="24">
        <v>33</v>
      </c>
      <c r="AE87" s="24">
        <v>33</v>
      </c>
      <c r="AF87" s="24">
        <v>33</v>
      </c>
      <c r="AG87" s="24">
        <v>34</v>
      </c>
      <c r="AH87" s="24">
        <v>33</v>
      </c>
      <c r="AI87" s="24">
        <v>34</v>
      </c>
      <c r="AJ87" s="24">
        <v>34</v>
      </c>
      <c r="AK87" s="24">
        <v>36</v>
      </c>
      <c r="AL87" s="24">
        <v>35</v>
      </c>
      <c r="AM87" s="24">
        <v>35</v>
      </c>
      <c r="AN87" s="24">
        <v>33</v>
      </c>
      <c r="AO87" s="24">
        <v>33</v>
      </c>
      <c r="AP87" s="24">
        <v>32</v>
      </c>
      <c r="AQ87" s="24">
        <v>32</v>
      </c>
      <c r="AR87" s="24">
        <v>30</v>
      </c>
      <c r="AS87" s="24">
        <v>30</v>
      </c>
      <c r="AT87" s="24">
        <v>28</v>
      </c>
      <c r="AU87" s="24">
        <v>29</v>
      </c>
      <c r="AV87" s="24">
        <v>27</v>
      </c>
      <c r="AW87" s="24">
        <v>29</v>
      </c>
      <c r="AX87" s="24">
        <v>26</v>
      </c>
      <c r="AY87" s="24">
        <v>26</v>
      </c>
      <c r="AZ87" s="24">
        <v>26</v>
      </c>
      <c r="BA87" s="24">
        <v>26</v>
      </c>
      <c r="BB87" s="24">
        <v>25</v>
      </c>
      <c r="BC87" s="24">
        <v>25</v>
      </c>
      <c r="BD87" s="24">
        <v>24</v>
      </c>
      <c r="BE87" s="24">
        <v>24</v>
      </c>
      <c r="BF87" s="24">
        <v>23</v>
      </c>
      <c r="BG87" s="24">
        <v>24</v>
      </c>
      <c r="BH87" s="24">
        <v>23</v>
      </c>
      <c r="BI87" s="24">
        <v>24</v>
      </c>
      <c r="BJ87" s="24">
        <v>24</v>
      </c>
      <c r="BK87" s="24">
        <v>24</v>
      </c>
      <c r="BL87" s="24">
        <v>23</v>
      </c>
      <c r="BM87" s="24">
        <v>23</v>
      </c>
      <c r="BN87" s="24">
        <v>23</v>
      </c>
      <c r="BO87" s="24">
        <v>22</v>
      </c>
      <c r="BP87" s="24">
        <v>21</v>
      </c>
      <c r="BQ87" s="24">
        <v>21</v>
      </c>
      <c r="BR87" s="24">
        <v>20</v>
      </c>
      <c r="BS87" s="24">
        <v>18</v>
      </c>
      <c r="BT87" s="24">
        <v>19</v>
      </c>
      <c r="BU87" s="24">
        <v>17</v>
      </c>
      <c r="BV87" s="24">
        <v>15</v>
      </c>
      <c r="BW87" s="24">
        <v>15</v>
      </c>
      <c r="BX87" s="24">
        <v>14</v>
      </c>
      <c r="BY87" s="24">
        <v>14</v>
      </c>
      <c r="BZ87" s="24">
        <v>12</v>
      </c>
      <c r="CA87" s="24">
        <v>11</v>
      </c>
      <c r="CB87" s="24">
        <v>11</v>
      </c>
      <c r="CC87" s="24">
        <v>11</v>
      </c>
      <c r="CD87" s="24">
        <v>10</v>
      </c>
      <c r="CE87" s="24">
        <v>10</v>
      </c>
      <c r="CF87" s="24">
        <v>10</v>
      </c>
      <c r="CG87" s="24">
        <v>10</v>
      </c>
      <c r="CH87" s="24">
        <v>6</v>
      </c>
      <c r="CI87" s="24">
        <v>8</v>
      </c>
      <c r="CJ87" s="24">
        <v>5</v>
      </c>
      <c r="CK87" s="24">
        <v>6</v>
      </c>
      <c r="CL87" s="24">
        <v>5</v>
      </c>
      <c r="CM87" s="24">
        <v>4</v>
      </c>
      <c r="CN87" s="24">
        <v>4</v>
      </c>
      <c r="CO87" s="24">
        <v>5</v>
      </c>
      <c r="CP87" s="24">
        <v>3</v>
      </c>
      <c r="CQ87" s="24">
        <v>2</v>
      </c>
      <c r="CR87" s="24">
        <v>3</v>
      </c>
      <c r="CS87" s="24">
        <v>2</v>
      </c>
      <c r="CT87" s="24">
        <v>3</v>
      </c>
      <c r="CU87" s="24">
        <v>2</v>
      </c>
      <c r="CV87" s="24">
        <v>2</v>
      </c>
      <c r="CW87" s="24">
        <v>2</v>
      </c>
      <c r="CX87" s="24">
        <v>1</v>
      </c>
      <c r="CY87" s="24">
        <v>1</v>
      </c>
      <c r="CZ87" s="24">
        <v>2</v>
      </c>
      <c r="DA87" s="24">
        <v>1</v>
      </c>
      <c r="DB87" s="24">
        <v>1</v>
      </c>
      <c r="DC87" s="24">
        <v>45</v>
      </c>
      <c r="DD87" s="24">
        <v>45</v>
      </c>
      <c r="DE87" s="24">
        <v>45</v>
      </c>
      <c r="DF87" s="24">
        <v>45</v>
      </c>
      <c r="DG87" s="24">
        <v>44</v>
      </c>
      <c r="DH87" s="24">
        <v>43</v>
      </c>
      <c r="DI87" s="24">
        <v>43</v>
      </c>
      <c r="DJ87" s="24">
        <v>42</v>
      </c>
      <c r="DK87" s="24">
        <v>40</v>
      </c>
      <c r="DL87" s="24">
        <v>41</v>
      </c>
      <c r="DM87" s="24">
        <v>39</v>
      </c>
      <c r="DN87" s="24">
        <v>39</v>
      </c>
      <c r="DO87" s="24">
        <v>38</v>
      </c>
      <c r="DP87" s="24">
        <v>38</v>
      </c>
      <c r="DQ87" s="24">
        <v>38</v>
      </c>
      <c r="DR87" s="24">
        <v>37</v>
      </c>
      <c r="DS87" s="24">
        <v>36</v>
      </c>
      <c r="DT87" s="24">
        <v>36</v>
      </c>
      <c r="DU87" s="24">
        <v>35</v>
      </c>
      <c r="DV87" s="24">
        <v>34</v>
      </c>
      <c r="DW87" s="24">
        <v>32</v>
      </c>
      <c r="DX87" s="24">
        <v>34</v>
      </c>
      <c r="DY87" s="24">
        <v>31</v>
      </c>
      <c r="DZ87" s="24">
        <v>30</v>
      </c>
      <c r="EA87" s="24">
        <v>31</v>
      </c>
      <c r="EB87" s="24">
        <v>30</v>
      </c>
      <c r="EC87" s="24">
        <v>28</v>
      </c>
      <c r="ED87" s="24">
        <v>28</v>
      </c>
      <c r="EE87" s="24">
        <v>28</v>
      </c>
      <c r="EF87" s="24">
        <v>29</v>
      </c>
      <c r="EG87" s="24">
        <v>28</v>
      </c>
      <c r="EH87" s="24">
        <v>30</v>
      </c>
      <c r="EI87" s="24">
        <v>30</v>
      </c>
      <c r="EJ87" s="24">
        <v>30</v>
      </c>
      <c r="EK87" s="24">
        <v>30</v>
      </c>
      <c r="EL87" s="24">
        <v>31</v>
      </c>
      <c r="EM87" s="24">
        <v>31</v>
      </c>
      <c r="EN87" s="24">
        <v>29</v>
      </c>
      <c r="EO87" s="24">
        <v>31</v>
      </c>
      <c r="EP87" s="24">
        <v>29</v>
      </c>
      <c r="EQ87" s="24">
        <v>28</v>
      </c>
      <c r="ER87" s="24">
        <v>29</v>
      </c>
      <c r="ES87" s="24">
        <v>27</v>
      </c>
      <c r="ET87" s="24">
        <v>27</v>
      </c>
      <c r="EU87" s="24">
        <v>26</v>
      </c>
      <c r="EV87" s="24">
        <v>26</v>
      </c>
      <c r="EW87" s="24">
        <v>27</v>
      </c>
      <c r="EX87" s="24">
        <v>26</v>
      </c>
      <c r="EY87" s="24">
        <v>26</v>
      </c>
      <c r="EZ87" s="24">
        <v>27</v>
      </c>
      <c r="FA87" s="24">
        <v>27</v>
      </c>
      <c r="FB87" s="24">
        <v>27</v>
      </c>
      <c r="FC87" s="24">
        <v>27</v>
      </c>
      <c r="FD87" s="24">
        <v>27</v>
      </c>
      <c r="FE87" s="24">
        <v>27</v>
      </c>
      <c r="FF87" s="24">
        <v>28</v>
      </c>
      <c r="FG87" s="24">
        <v>27</v>
      </c>
      <c r="FH87" s="24">
        <v>27</v>
      </c>
      <c r="FI87" s="24">
        <v>27</v>
      </c>
      <c r="FJ87" s="24">
        <v>26</v>
      </c>
      <c r="FK87" s="24">
        <v>26</v>
      </c>
      <c r="FL87" s="24">
        <v>24</v>
      </c>
      <c r="FM87" s="24">
        <v>23</v>
      </c>
      <c r="FN87" s="24">
        <v>22</v>
      </c>
      <c r="FO87" s="24">
        <v>21</v>
      </c>
      <c r="FP87" s="24">
        <v>18</v>
      </c>
      <c r="FQ87" s="24">
        <v>18</v>
      </c>
      <c r="FR87" s="24">
        <v>16</v>
      </c>
      <c r="FS87" s="24">
        <v>14</v>
      </c>
      <c r="FT87" s="24">
        <v>14</v>
      </c>
      <c r="FU87" s="24">
        <v>14</v>
      </c>
      <c r="FV87" s="24">
        <v>14</v>
      </c>
      <c r="FW87" s="24">
        <v>14</v>
      </c>
      <c r="FX87" s="24">
        <v>13</v>
      </c>
      <c r="FY87" s="24">
        <v>14</v>
      </c>
      <c r="FZ87" s="24">
        <v>14</v>
      </c>
      <c r="GA87" s="24">
        <v>13</v>
      </c>
      <c r="GB87" s="24">
        <v>12</v>
      </c>
      <c r="GC87" s="24">
        <v>13</v>
      </c>
      <c r="GD87" s="24">
        <v>11</v>
      </c>
      <c r="GE87" s="24">
        <v>11</v>
      </c>
      <c r="GF87" s="24">
        <v>11</v>
      </c>
      <c r="GG87" s="24">
        <v>9</v>
      </c>
      <c r="GH87" s="24">
        <v>10</v>
      </c>
      <c r="GI87" s="24">
        <v>7</v>
      </c>
      <c r="GJ87" s="24">
        <v>8</v>
      </c>
      <c r="GK87" s="24">
        <v>7</v>
      </c>
      <c r="GL87" s="24">
        <v>6</v>
      </c>
      <c r="GM87" s="24">
        <v>6</v>
      </c>
      <c r="GN87" s="24">
        <v>5</v>
      </c>
      <c r="GO87" s="24">
        <v>4</v>
      </c>
      <c r="GP87" s="24">
        <v>5</v>
      </c>
      <c r="GQ87" s="24">
        <v>3</v>
      </c>
      <c r="GR87" s="24">
        <v>2</v>
      </c>
      <c r="GS87" s="24">
        <v>3</v>
      </c>
      <c r="GT87" s="24">
        <v>2</v>
      </c>
      <c r="GU87" s="24">
        <v>3</v>
      </c>
      <c r="GV87" s="24">
        <v>1</v>
      </c>
      <c r="GW87" s="24">
        <v>1</v>
      </c>
      <c r="GX87" s="24">
        <v>2</v>
      </c>
      <c r="GY87" s="25">
        <v>1</v>
      </c>
    </row>
    <row r="88" spans="1:207" s="17" customFormat="1" ht="12.75" hidden="1" x14ac:dyDescent="0.2">
      <c r="A88" s="23" t="s">
        <v>213</v>
      </c>
      <c r="B88" s="24">
        <v>2019</v>
      </c>
      <c r="C88" s="24">
        <f>SUM(Tabla1[[#This Row],[Hombres_0]:[Hombres_100 y más]])</f>
        <v>2474</v>
      </c>
      <c r="D88" s="24">
        <f>SUM(Tabla1[[#This Row],[Mujeres_0]:[Mujeres_100 y más]])</f>
        <v>2371</v>
      </c>
      <c r="E88" s="24">
        <f>Tabla1[[#This Row],[TOTAL HOMBRES]]+Tabla1[[#This Row],[TOTAL MUJERES]]</f>
        <v>4845</v>
      </c>
      <c r="F88" s="24">
        <v>53</v>
      </c>
      <c r="G88" s="24">
        <v>53</v>
      </c>
      <c r="H88" s="24">
        <v>54</v>
      </c>
      <c r="I88" s="24">
        <v>53</v>
      </c>
      <c r="J88" s="24">
        <v>52</v>
      </c>
      <c r="K88" s="24">
        <v>50</v>
      </c>
      <c r="L88" s="24">
        <v>51</v>
      </c>
      <c r="M88" s="24">
        <v>49</v>
      </c>
      <c r="N88" s="24">
        <v>48</v>
      </c>
      <c r="O88" s="24">
        <v>47</v>
      </c>
      <c r="P88" s="24">
        <v>46</v>
      </c>
      <c r="Q88" s="24">
        <v>44</v>
      </c>
      <c r="R88" s="24">
        <v>44</v>
      </c>
      <c r="S88" s="24">
        <v>43</v>
      </c>
      <c r="T88" s="24">
        <v>42</v>
      </c>
      <c r="U88" s="24">
        <v>41</v>
      </c>
      <c r="V88" s="24">
        <v>41</v>
      </c>
      <c r="W88" s="24">
        <v>40</v>
      </c>
      <c r="X88" s="24">
        <v>39</v>
      </c>
      <c r="Y88" s="24">
        <v>37</v>
      </c>
      <c r="Z88" s="24">
        <v>37</v>
      </c>
      <c r="AA88" s="24">
        <v>34</v>
      </c>
      <c r="AB88" s="24">
        <v>35</v>
      </c>
      <c r="AC88" s="24">
        <v>34</v>
      </c>
      <c r="AD88" s="24">
        <v>33</v>
      </c>
      <c r="AE88" s="24">
        <v>33</v>
      </c>
      <c r="AF88" s="24">
        <v>35</v>
      </c>
      <c r="AG88" s="24">
        <v>33</v>
      </c>
      <c r="AH88" s="24">
        <v>34</v>
      </c>
      <c r="AI88" s="24">
        <v>33</v>
      </c>
      <c r="AJ88" s="24">
        <v>35</v>
      </c>
      <c r="AK88" s="24">
        <v>34</v>
      </c>
      <c r="AL88" s="24">
        <v>35</v>
      </c>
      <c r="AM88" s="24">
        <v>34</v>
      </c>
      <c r="AN88" s="24">
        <v>33</v>
      </c>
      <c r="AO88" s="24">
        <v>32</v>
      </c>
      <c r="AP88" s="24">
        <v>33</v>
      </c>
      <c r="AQ88" s="24">
        <v>31</v>
      </c>
      <c r="AR88" s="24">
        <v>30</v>
      </c>
      <c r="AS88" s="24">
        <v>30</v>
      </c>
      <c r="AT88" s="24">
        <v>28</v>
      </c>
      <c r="AU88" s="24">
        <v>29</v>
      </c>
      <c r="AV88" s="24">
        <v>27</v>
      </c>
      <c r="AW88" s="24">
        <v>27</v>
      </c>
      <c r="AX88" s="24">
        <v>27</v>
      </c>
      <c r="AY88" s="24">
        <v>26</v>
      </c>
      <c r="AZ88" s="24">
        <v>27</v>
      </c>
      <c r="BA88" s="24">
        <v>24</v>
      </c>
      <c r="BB88" s="24">
        <v>25</v>
      </c>
      <c r="BC88" s="24">
        <v>25</v>
      </c>
      <c r="BD88" s="24">
        <v>24</v>
      </c>
      <c r="BE88" s="24">
        <v>24</v>
      </c>
      <c r="BF88" s="24">
        <v>23</v>
      </c>
      <c r="BG88" s="24">
        <v>24</v>
      </c>
      <c r="BH88" s="24">
        <v>24</v>
      </c>
      <c r="BI88" s="24">
        <v>23</v>
      </c>
      <c r="BJ88" s="24">
        <v>24</v>
      </c>
      <c r="BK88" s="24">
        <v>24</v>
      </c>
      <c r="BL88" s="24">
        <v>24</v>
      </c>
      <c r="BM88" s="24">
        <v>22</v>
      </c>
      <c r="BN88" s="24">
        <v>24</v>
      </c>
      <c r="BO88" s="24">
        <v>22</v>
      </c>
      <c r="BP88" s="24">
        <v>22</v>
      </c>
      <c r="BQ88" s="24">
        <v>21</v>
      </c>
      <c r="BR88" s="24">
        <v>20</v>
      </c>
      <c r="BS88" s="24">
        <v>19</v>
      </c>
      <c r="BT88" s="24">
        <v>19</v>
      </c>
      <c r="BU88" s="24">
        <v>17</v>
      </c>
      <c r="BV88" s="24">
        <v>15</v>
      </c>
      <c r="BW88" s="24">
        <v>16</v>
      </c>
      <c r="BX88" s="24">
        <v>14</v>
      </c>
      <c r="BY88" s="24">
        <v>14</v>
      </c>
      <c r="BZ88" s="24">
        <v>12</v>
      </c>
      <c r="CA88" s="24">
        <v>12</v>
      </c>
      <c r="CB88" s="24">
        <v>11</v>
      </c>
      <c r="CC88" s="24">
        <v>10</v>
      </c>
      <c r="CD88" s="24">
        <v>11</v>
      </c>
      <c r="CE88" s="24">
        <v>11</v>
      </c>
      <c r="CF88" s="24">
        <v>10</v>
      </c>
      <c r="CG88" s="24">
        <v>9</v>
      </c>
      <c r="CH88" s="24">
        <v>7</v>
      </c>
      <c r="CI88" s="24">
        <v>7</v>
      </c>
      <c r="CJ88" s="24">
        <v>6</v>
      </c>
      <c r="CK88" s="24">
        <v>6</v>
      </c>
      <c r="CL88" s="24">
        <v>5</v>
      </c>
      <c r="CM88" s="24">
        <v>4</v>
      </c>
      <c r="CN88" s="24">
        <v>4</v>
      </c>
      <c r="CO88" s="24">
        <v>3</v>
      </c>
      <c r="CP88" s="24">
        <v>5</v>
      </c>
      <c r="CQ88" s="24">
        <v>1</v>
      </c>
      <c r="CR88" s="24">
        <v>2</v>
      </c>
      <c r="CS88" s="24">
        <v>4</v>
      </c>
      <c r="CT88" s="24">
        <v>2</v>
      </c>
      <c r="CU88" s="24">
        <v>3</v>
      </c>
      <c r="CV88" s="24">
        <v>1</v>
      </c>
      <c r="CW88" s="24">
        <v>2</v>
      </c>
      <c r="CX88" s="24">
        <v>2</v>
      </c>
      <c r="CY88" s="24">
        <v>1</v>
      </c>
      <c r="CZ88" s="24">
        <v>2</v>
      </c>
      <c r="DA88" s="24">
        <v>1</v>
      </c>
      <c r="DB88" s="24">
        <v>1</v>
      </c>
      <c r="DC88" s="24">
        <v>44</v>
      </c>
      <c r="DD88" s="24">
        <v>46</v>
      </c>
      <c r="DE88" s="24">
        <v>44</v>
      </c>
      <c r="DF88" s="24">
        <v>45</v>
      </c>
      <c r="DG88" s="24">
        <v>43</v>
      </c>
      <c r="DH88" s="24">
        <v>43</v>
      </c>
      <c r="DI88" s="24">
        <v>43</v>
      </c>
      <c r="DJ88" s="24">
        <v>42</v>
      </c>
      <c r="DK88" s="24">
        <v>41</v>
      </c>
      <c r="DL88" s="24">
        <v>40</v>
      </c>
      <c r="DM88" s="24">
        <v>40</v>
      </c>
      <c r="DN88" s="24">
        <v>38</v>
      </c>
      <c r="DO88" s="24">
        <v>38</v>
      </c>
      <c r="DP88" s="24">
        <v>38</v>
      </c>
      <c r="DQ88" s="24">
        <v>37</v>
      </c>
      <c r="DR88" s="24">
        <v>37</v>
      </c>
      <c r="DS88" s="24">
        <v>36</v>
      </c>
      <c r="DT88" s="24">
        <v>36</v>
      </c>
      <c r="DU88" s="24">
        <v>34</v>
      </c>
      <c r="DV88" s="24">
        <v>34</v>
      </c>
      <c r="DW88" s="24">
        <v>33</v>
      </c>
      <c r="DX88" s="24">
        <v>32</v>
      </c>
      <c r="DY88" s="24">
        <v>32</v>
      </c>
      <c r="DZ88" s="24">
        <v>31</v>
      </c>
      <c r="EA88" s="24">
        <v>31</v>
      </c>
      <c r="EB88" s="24">
        <v>29</v>
      </c>
      <c r="EC88" s="24">
        <v>29</v>
      </c>
      <c r="ED88" s="24">
        <v>28</v>
      </c>
      <c r="EE88" s="24">
        <v>28</v>
      </c>
      <c r="EF88" s="24">
        <v>29</v>
      </c>
      <c r="EG88" s="24">
        <v>28</v>
      </c>
      <c r="EH88" s="24">
        <v>29</v>
      </c>
      <c r="EI88" s="24">
        <v>29</v>
      </c>
      <c r="EJ88" s="24">
        <v>30</v>
      </c>
      <c r="EK88" s="24">
        <v>29</v>
      </c>
      <c r="EL88" s="24">
        <v>31</v>
      </c>
      <c r="EM88" s="24">
        <v>30</v>
      </c>
      <c r="EN88" s="24">
        <v>30</v>
      </c>
      <c r="EO88" s="24">
        <v>29</v>
      </c>
      <c r="EP88" s="24">
        <v>29</v>
      </c>
      <c r="EQ88" s="24">
        <v>28</v>
      </c>
      <c r="ER88" s="24">
        <v>29</v>
      </c>
      <c r="ES88" s="24">
        <v>27</v>
      </c>
      <c r="ET88" s="24">
        <v>27</v>
      </c>
      <c r="EU88" s="24">
        <v>26</v>
      </c>
      <c r="EV88" s="24">
        <v>26</v>
      </c>
      <c r="EW88" s="24">
        <v>25</v>
      </c>
      <c r="EX88" s="24">
        <v>26</v>
      </c>
      <c r="EY88" s="24">
        <v>26</v>
      </c>
      <c r="EZ88" s="24">
        <v>27</v>
      </c>
      <c r="FA88" s="24">
        <v>26</v>
      </c>
      <c r="FB88" s="24">
        <v>27</v>
      </c>
      <c r="FC88" s="24">
        <v>27</v>
      </c>
      <c r="FD88" s="24">
        <v>26</v>
      </c>
      <c r="FE88" s="24">
        <v>27</v>
      </c>
      <c r="FF88" s="24">
        <v>28</v>
      </c>
      <c r="FG88" s="24">
        <v>27</v>
      </c>
      <c r="FH88" s="24">
        <v>27</v>
      </c>
      <c r="FI88" s="24">
        <v>27</v>
      </c>
      <c r="FJ88" s="24">
        <v>26</v>
      </c>
      <c r="FK88" s="24">
        <v>25</v>
      </c>
      <c r="FL88" s="24">
        <v>25</v>
      </c>
      <c r="FM88" s="24">
        <v>24</v>
      </c>
      <c r="FN88" s="24">
        <v>21</v>
      </c>
      <c r="FO88" s="24">
        <v>22</v>
      </c>
      <c r="FP88" s="24">
        <v>18</v>
      </c>
      <c r="FQ88" s="24">
        <v>18</v>
      </c>
      <c r="FR88" s="24">
        <v>16</v>
      </c>
      <c r="FS88" s="24">
        <v>15</v>
      </c>
      <c r="FT88" s="24">
        <v>15</v>
      </c>
      <c r="FU88" s="24">
        <v>14</v>
      </c>
      <c r="FV88" s="24">
        <v>14</v>
      </c>
      <c r="FW88" s="24">
        <v>14</v>
      </c>
      <c r="FX88" s="24">
        <v>14</v>
      </c>
      <c r="FY88" s="24">
        <v>14</v>
      </c>
      <c r="FZ88" s="24">
        <v>13</v>
      </c>
      <c r="GA88" s="24">
        <v>14</v>
      </c>
      <c r="GB88" s="24">
        <v>12</v>
      </c>
      <c r="GC88" s="24">
        <v>13</v>
      </c>
      <c r="GD88" s="24">
        <v>12</v>
      </c>
      <c r="GE88" s="24">
        <v>11</v>
      </c>
      <c r="GF88" s="24">
        <v>10</v>
      </c>
      <c r="GG88" s="24">
        <v>10</v>
      </c>
      <c r="GH88" s="24">
        <v>10</v>
      </c>
      <c r="GI88" s="24">
        <v>8</v>
      </c>
      <c r="GJ88" s="24">
        <v>7</v>
      </c>
      <c r="GK88" s="24">
        <v>7</v>
      </c>
      <c r="GL88" s="24">
        <v>6</v>
      </c>
      <c r="GM88" s="24">
        <v>5</v>
      </c>
      <c r="GN88" s="24">
        <v>6</v>
      </c>
      <c r="GO88" s="24">
        <v>4</v>
      </c>
      <c r="GP88" s="24">
        <v>5</v>
      </c>
      <c r="GQ88" s="24">
        <v>3</v>
      </c>
      <c r="GR88" s="24">
        <v>3</v>
      </c>
      <c r="GS88" s="24">
        <v>2</v>
      </c>
      <c r="GT88" s="24">
        <v>3</v>
      </c>
      <c r="GU88" s="24">
        <v>2</v>
      </c>
      <c r="GV88" s="24">
        <v>1</v>
      </c>
      <c r="GW88" s="24">
        <v>2</v>
      </c>
      <c r="GX88" s="24">
        <v>2</v>
      </c>
      <c r="GY88" s="25">
        <v>1</v>
      </c>
    </row>
    <row r="89" spans="1:207" s="17" customFormat="1" ht="12.75" hidden="1" x14ac:dyDescent="0.2">
      <c r="A89" s="23" t="s">
        <v>213</v>
      </c>
      <c r="B89" s="24">
        <v>2020</v>
      </c>
      <c r="C89" s="24">
        <f>SUM(Tabla1[[#This Row],[Hombres_0]:[Hombres_100 y más]])</f>
        <v>2481</v>
      </c>
      <c r="D89" s="24">
        <f>SUM(Tabla1[[#This Row],[Mujeres_0]:[Mujeres_100 y más]])</f>
        <v>2370</v>
      </c>
      <c r="E89" s="24">
        <f>Tabla1[[#This Row],[TOTAL HOMBRES]]+Tabla1[[#This Row],[TOTAL MUJERES]]</f>
        <v>4851</v>
      </c>
      <c r="F89" s="24">
        <v>52</v>
      </c>
      <c r="G89" s="24">
        <v>54</v>
      </c>
      <c r="H89" s="24">
        <v>53</v>
      </c>
      <c r="I89" s="24">
        <v>53</v>
      </c>
      <c r="J89" s="24">
        <v>52</v>
      </c>
      <c r="K89" s="24">
        <v>50</v>
      </c>
      <c r="L89" s="24">
        <v>51</v>
      </c>
      <c r="M89" s="24">
        <v>49</v>
      </c>
      <c r="N89" s="24">
        <v>48</v>
      </c>
      <c r="O89" s="24">
        <v>46</v>
      </c>
      <c r="P89" s="24">
        <v>46</v>
      </c>
      <c r="Q89" s="24">
        <v>45</v>
      </c>
      <c r="R89" s="24">
        <v>44</v>
      </c>
      <c r="S89" s="24">
        <v>43</v>
      </c>
      <c r="T89" s="24">
        <v>41</v>
      </c>
      <c r="U89" s="24">
        <v>42</v>
      </c>
      <c r="V89" s="24">
        <v>40</v>
      </c>
      <c r="W89" s="24">
        <v>41</v>
      </c>
      <c r="X89" s="24">
        <v>39</v>
      </c>
      <c r="Y89" s="24">
        <v>37</v>
      </c>
      <c r="Z89" s="24">
        <v>36</v>
      </c>
      <c r="AA89" s="24">
        <v>36</v>
      </c>
      <c r="AB89" s="24">
        <v>34</v>
      </c>
      <c r="AC89" s="24">
        <v>35</v>
      </c>
      <c r="AD89" s="24">
        <v>33</v>
      </c>
      <c r="AE89" s="24">
        <v>35</v>
      </c>
      <c r="AF89" s="24">
        <v>34</v>
      </c>
      <c r="AG89" s="24">
        <v>34</v>
      </c>
      <c r="AH89" s="24">
        <v>35</v>
      </c>
      <c r="AI89" s="24">
        <v>33</v>
      </c>
      <c r="AJ89" s="24">
        <v>35</v>
      </c>
      <c r="AK89" s="24">
        <v>34</v>
      </c>
      <c r="AL89" s="24">
        <v>34</v>
      </c>
      <c r="AM89" s="24">
        <v>34</v>
      </c>
      <c r="AN89" s="24">
        <v>33</v>
      </c>
      <c r="AO89" s="24">
        <v>32</v>
      </c>
      <c r="AP89" s="24">
        <v>31</v>
      </c>
      <c r="AQ89" s="24">
        <v>31</v>
      </c>
      <c r="AR89" s="24">
        <v>31</v>
      </c>
      <c r="AS89" s="24">
        <v>29</v>
      </c>
      <c r="AT89" s="24">
        <v>29</v>
      </c>
      <c r="AU89" s="24">
        <v>28</v>
      </c>
      <c r="AV89" s="24">
        <v>26</v>
      </c>
      <c r="AW89" s="24">
        <v>28</v>
      </c>
      <c r="AX89" s="24">
        <v>27</v>
      </c>
      <c r="AY89" s="24">
        <v>26</v>
      </c>
      <c r="AZ89" s="24">
        <v>26</v>
      </c>
      <c r="BA89" s="24">
        <v>25</v>
      </c>
      <c r="BB89" s="24">
        <v>25</v>
      </c>
      <c r="BC89" s="24">
        <v>25</v>
      </c>
      <c r="BD89" s="24">
        <v>24</v>
      </c>
      <c r="BE89" s="24">
        <v>24</v>
      </c>
      <c r="BF89" s="24">
        <v>23</v>
      </c>
      <c r="BG89" s="24">
        <v>24</v>
      </c>
      <c r="BH89" s="24">
        <v>23</v>
      </c>
      <c r="BI89" s="24">
        <v>24</v>
      </c>
      <c r="BJ89" s="24">
        <v>24</v>
      </c>
      <c r="BK89" s="24">
        <v>25</v>
      </c>
      <c r="BL89" s="24">
        <v>24</v>
      </c>
      <c r="BM89" s="24">
        <v>23</v>
      </c>
      <c r="BN89" s="24">
        <v>24</v>
      </c>
      <c r="BO89" s="24">
        <v>21</v>
      </c>
      <c r="BP89" s="24">
        <v>22</v>
      </c>
      <c r="BQ89" s="24">
        <v>22</v>
      </c>
      <c r="BR89" s="24">
        <v>20</v>
      </c>
      <c r="BS89" s="24">
        <v>19</v>
      </c>
      <c r="BT89" s="24">
        <v>20</v>
      </c>
      <c r="BU89" s="24">
        <v>17</v>
      </c>
      <c r="BV89" s="24">
        <v>16</v>
      </c>
      <c r="BW89" s="24">
        <v>15</v>
      </c>
      <c r="BX89" s="24">
        <v>16</v>
      </c>
      <c r="BY89" s="24">
        <v>14</v>
      </c>
      <c r="BZ89" s="24">
        <v>13</v>
      </c>
      <c r="CA89" s="24">
        <v>12</v>
      </c>
      <c r="CB89" s="24">
        <v>11</v>
      </c>
      <c r="CC89" s="24">
        <v>10</v>
      </c>
      <c r="CD89" s="24">
        <v>11</v>
      </c>
      <c r="CE89" s="24">
        <v>11</v>
      </c>
      <c r="CF89" s="24">
        <v>10</v>
      </c>
      <c r="CG89" s="24">
        <v>10</v>
      </c>
      <c r="CH89" s="24">
        <v>6</v>
      </c>
      <c r="CI89" s="24">
        <v>8</v>
      </c>
      <c r="CJ89" s="24">
        <v>7</v>
      </c>
      <c r="CK89" s="24">
        <v>4</v>
      </c>
      <c r="CL89" s="24">
        <v>6</v>
      </c>
      <c r="CM89" s="24">
        <v>5</v>
      </c>
      <c r="CN89" s="24">
        <v>3</v>
      </c>
      <c r="CO89" s="24">
        <v>3</v>
      </c>
      <c r="CP89" s="24">
        <v>4</v>
      </c>
      <c r="CQ89" s="24">
        <v>2</v>
      </c>
      <c r="CR89" s="24">
        <v>2</v>
      </c>
      <c r="CS89" s="24">
        <v>3</v>
      </c>
      <c r="CT89" s="24">
        <v>3</v>
      </c>
      <c r="CU89" s="24">
        <v>3</v>
      </c>
      <c r="CV89" s="24">
        <v>1</v>
      </c>
      <c r="CW89" s="24">
        <v>2</v>
      </c>
      <c r="CX89" s="24">
        <v>1</v>
      </c>
      <c r="CY89" s="24">
        <v>2</v>
      </c>
      <c r="CZ89" s="24">
        <v>2</v>
      </c>
      <c r="DA89" s="24">
        <v>1</v>
      </c>
      <c r="DB89" s="24">
        <v>1</v>
      </c>
      <c r="DC89" s="24">
        <v>44</v>
      </c>
      <c r="DD89" s="24">
        <v>44</v>
      </c>
      <c r="DE89" s="24">
        <v>45</v>
      </c>
      <c r="DF89" s="24">
        <v>45</v>
      </c>
      <c r="DG89" s="24">
        <v>43</v>
      </c>
      <c r="DH89" s="24">
        <v>43</v>
      </c>
      <c r="DI89" s="24">
        <v>43</v>
      </c>
      <c r="DJ89" s="24">
        <v>41</v>
      </c>
      <c r="DK89" s="24">
        <v>42</v>
      </c>
      <c r="DL89" s="24">
        <v>39</v>
      </c>
      <c r="DM89" s="24">
        <v>39</v>
      </c>
      <c r="DN89" s="24">
        <v>40</v>
      </c>
      <c r="DO89" s="24">
        <v>38</v>
      </c>
      <c r="DP89" s="24">
        <v>38</v>
      </c>
      <c r="DQ89" s="24">
        <v>37</v>
      </c>
      <c r="DR89" s="24">
        <v>36</v>
      </c>
      <c r="DS89" s="24">
        <v>36</v>
      </c>
      <c r="DT89" s="24">
        <v>35</v>
      </c>
      <c r="DU89" s="24">
        <v>36</v>
      </c>
      <c r="DV89" s="24">
        <v>32</v>
      </c>
      <c r="DW89" s="24">
        <v>33</v>
      </c>
      <c r="DX89" s="24">
        <v>33</v>
      </c>
      <c r="DY89" s="24">
        <v>31</v>
      </c>
      <c r="DZ89" s="24">
        <v>31</v>
      </c>
      <c r="EA89" s="24">
        <v>32</v>
      </c>
      <c r="EB89" s="24">
        <v>29</v>
      </c>
      <c r="EC89" s="24">
        <v>28</v>
      </c>
      <c r="ED89" s="24">
        <v>28</v>
      </c>
      <c r="EE89" s="24">
        <v>29</v>
      </c>
      <c r="EF89" s="24">
        <v>29</v>
      </c>
      <c r="EG89" s="24">
        <v>28</v>
      </c>
      <c r="EH89" s="24">
        <v>28</v>
      </c>
      <c r="EI89" s="24">
        <v>29</v>
      </c>
      <c r="EJ89" s="24">
        <v>29</v>
      </c>
      <c r="EK89" s="24">
        <v>29</v>
      </c>
      <c r="EL89" s="24">
        <v>30</v>
      </c>
      <c r="EM89" s="24">
        <v>31</v>
      </c>
      <c r="EN89" s="24">
        <v>29</v>
      </c>
      <c r="EO89" s="24">
        <v>29</v>
      </c>
      <c r="EP89" s="24">
        <v>29</v>
      </c>
      <c r="EQ89" s="24">
        <v>28</v>
      </c>
      <c r="ER89" s="24">
        <v>29</v>
      </c>
      <c r="ES89" s="24">
        <v>26</v>
      </c>
      <c r="ET89" s="24">
        <v>27</v>
      </c>
      <c r="EU89" s="24">
        <v>26</v>
      </c>
      <c r="EV89" s="24">
        <v>25</v>
      </c>
      <c r="EW89" s="24">
        <v>25</v>
      </c>
      <c r="EX89" s="24">
        <v>26</v>
      </c>
      <c r="EY89" s="24">
        <v>25</v>
      </c>
      <c r="EZ89" s="24">
        <v>27</v>
      </c>
      <c r="FA89" s="24">
        <v>26</v>
      </c>
      <c r="FB89" s="24">
        <v>27</v>
      </c>
      <c r="FC89" s="24">
        <v>27</v>
      </c>
      <c r="FD89" s="24">
        <v>26</v>
      </c>
      <c r="FE89" s="24">
        <v>27</v>
      </c>
      <c r="FF89" s="24">
        <v>28</v>
      </c>
      <c r="FG89" s="24">
        <v>27</v>
      </c>
      <c r="FH89" s="24">
        <v>27</v>
      </c>
      <c r="FI89" s="24">
        <v>27</v>
      </c>
      <c r="FJ89" s="24">
        <v>26</v>
      </c>
      <c r="FK89" s="24">
        <v>25</v>
      </c>
      <c r="FL89" s="24">
        <v>25</v>
      </c>
      <c r="FM89" s="24">
        <v>24</v>
      </c>
      <c r="FN89" s="24">
        <v>22</v>
      </c>
      <c r="FO89" s="24">
        <v>21</v>
      </c>
      <c r="FP89" s="24">
        <v>19</v>
      </c>
      <c r="FQ89" s="24">
        <v>18</v>
      </c>
      <c r="FR89" s="24">
        <v>17</v>
      </c>
      <c r="FS89" s="24">
        <v>15</v>
      </c>
      <c r="FT89" s="24">
        <v>14</v>
      </c>
      <c r="FU89" s="24">
        <v>15</v>
      </c>
      <c r="FV89" s="24">
        <v>15</v>
      </c>
      <c r="FW89" s="24">
        <v>14</v>
      </c>
      <c r="FX89" s="24">
        <v>14</v>
      </c>
      <c r="FY89" s="24">
        <v>14</v>
      </c>
      <c r="FZ89" s="24">
        <v>14</v>
      </c>
      <c r="GA89" s="24">
        <v>14</v>
      </c>
      <c r="GB89" s="24">
        <v>14</v>
      </c>
      <c r="GC89" s="24">
        <v>12</v>
      </c>
      <c r="GD89" s="24">
        <v>13</v>
      </c>
      <c r="GE89" s="24">
        <v>10</v>
      </c>
      <c r="GF89" s="24">
        <v>11</v>
      </c>
      <c r="GG89" s="24">
        <v>10</v>
      </c>
      <c r="GH89" s="24">
        <v>10</v>
      </c>
      <c r="GI89" s="24">
        <v>8</v>
      </c>
      <c r="GJ89" s="24">
        <v>7</v>
      </c>
      <c r="GK89" s="24">
        <v>8</v>
      </c>
      <c r="GL89" s="24">
        <v>5</v>
      </c>
      <c r="GM89" s="24">
        <v>5</v>
      </c>
      <c r="GN89" s="24">
        <v>7</v>
      </c>
      <c r="GO89" s="24">
        <v>4</v>
      </c>
      <c r="GP89" s="24">
        <v>4</v>
      </c>
      <c r="GQ89" s="24">
        <v>3</v>
      </c>
      <c r="GR89" s="24">
        <v>3</v>
      </c>
      <c r="GS89" s="24">
        <v>3</v>
      </c>
      <c r="GT89" s="24">
        <v>2</v>
      </c>
      <c r="GU89" s="24">
        <v>3</v>
      </c>
      <c r="GV89" s="24">
        <v>1</v>
      </c>
      <c r="GW89" s="24">
        <v>1</v>
      </c>
      <c r="GX89" s="24">
        <v>3</v>
      </c>
      <c r="GY89" s="25">
        <v>1</v>
      </c>
    </row>
    <row r="90" spans="1:207" s="17" customFormat="1" ht="14.25" x14ac:dyDescent="0.2">
      <c r="A90" s="23" t="s">
        <v>213</v>
      </c>
      <c r="B90" s="24">
        <v>2021</v>
      </c>
      <c r="C90" s="24">
        <f>SUM(Tabla1[[#This Row],[Hombres_0]:[Hombres_100 y más]])</f>
        <v>2500</v>
      </c>
      <c r="D90" s="24">
        <f>SUM(Tabla1[[#This Row],[Mujeres_0]:[Mujeres_100 y más]])</f>
        <v>2385</v>
      </c>
      <c r="E90" s="24">
        <f>Tabla1[[#This Row],[TOTAL HOMBRES]]+Tabla1[[#This Row],[TOTAL MUJERES]]</f>
        <v>4885</v>
      </c>
      <c r="F90" s="26">
        <v>52</v>
      </c>
      <c r="G90" s="26">
        <v>53</v>
      </c>
      <c r="H90" s="26">
        <v>54</v>
      </c>
      <c r="I90" s="26">
        <v>52</v>
      </c>
      <c r="J90" s="26">
        <v>52</v>
      </c>
      <c r="K90" s="26">
        <v>51</v>
      </c>
      <c r="L90" s="26">
        <v>50</v>
      </c>
      <c r="M90" s="26">
        <v>49</v>
      </c>
      <c r="N90" s="26">
        <v>48</v>
      </c>
      <c r="O90" s="26">
        <v>47</v>
      </c>
      <c r="P90" s="26">
        <v>46</v>
      </c>
      <c r="Q90" s="26">
        <v>45</v>
      </c>
      <c r="R90" s="26">
        <v>44</v>
      </c>
      <c r="S90" s="26">
        <v>43</v>
      </c>
      <c r="T90" s="26">
        <v>43</v>
      </c>
      <c r="U90" s="26">
        <v>40</v>
      </c>
      <c r="V90" s="26">
        <v>42</v>
      </c>
      <c r="W90" s="26">
        <v>40</v>
      </c>
      <c r="X90" s="26">
        <v>39</v>
      </c>
      <c r="Y90" s="26">
        <v>38</v>
      </c>
      <c r="Z90" s="26">
        <v>36</v>
      </c>
      <c r="AA90" s="26">
        <v>36</v>
      </c>
      <c r="AB90" s="26">
        <v>35</v>
      </c>
      <c r="AC90" s="26">
        <v>35</v>
      </c>
      <c r="AD90" s="26">
        <v>35</v>
      </c>
      <c r="AE90" s="26">
        <v>34</v>
      </c>
      <c r="AF90" s="26">
        <v>35</v>
      </c>
      <c r="AG90" s="26">
        <v>35</v>
      </c>
      <c r="AH90" s="26">
        <v>35</v>
      </c>
      <c r="AI90" s="26">
        <v>35</v>
      </c>
      <c r="AJ90" s="26">
        <v>34</v>
      </c>
      <c r="AK90" s="26">
        <v>35</v>
      </c>
      <c r="AL90" s="26">
        <v>35</v>
      </c>
      <c r="AM90" s="26">
        <v>33</v>
      </c>
      <c r="AN90" s="26">
        <v>32</v>
      </c>
      <c r="AO90" s="26">
        <v>32</v>
      </c>
      <c r="AP90" s="26">
        <v>32</v>
      </c>
      <c r="AQ90" s="26">
        <v>31</v>
      </c>
      <c r="AR90" s="26">
        <v>29</v>
      </c>
      <c r="AS90" s="26">
        <v>30</v>
      </c>
      <c r="AT90" s="26">
        <v>28</v>
      </c>
      <c r="AU90" s="26">
        <v>29</v>
      </c>
      <c r="AV90" s="26">
        <v>28</v>
      </c>
      <c r="AW90" s="26">
        <v>27</v>
      </c>
      <c r="AX90" s="26">
        <v>27</v>
      </c>
      <c r="AY90" s="26">
        <v>26</v>
      </c>
      <c r="AZ90" s="26">
        <v>27</v>
      </c>
      <c r="BA90" s="26">
        <v>24</v>
      </c>
      <c r="BB90" s="26">
        <v>25</v>
      </c>
      <c r="BC90" s="26">
        <v>25</v>
      </c>
      <c r="BD90" s="26">
        <v>24</v>
      </c>
      <c r="BE90" s="26">
        <v>24</v>
      </c>
      <c r="BF90" s="26">
        <v>24</v>
      </c>
      <c r="BG90" s="26">
        <v>24</v>
      </c>
      <c r="BH90" s="26">
        <v>25</v>
      </c>
      <c r="BI90" s="26">
        <v>23</v>
      </c>
      <c r="BJ90" s="26">
        <v>25</v>
      </c>
      <c r="BK90" s="26">
        <v>23</v>
      </c>
      <c r="BL90" s="26">
        <v>25</v>
      </c>
      <c r="BM90" s="26">
        <v>24</v>
      </c>
      <c r="BN90" s="26">
        <v>23</v>
      </c>
      <c r="BO90" s="26">
        <v>23</v>
      </c>
      <c r="BP90" s="26">
        <v>23</v>
      </c>
      <c r="BQ90" s="26">
        <v>21</v>
      </c>
      <c r="BR90" s="26">
        <v>21</v>
      </c>
      <c r="BS90" s="26">
        <v>20</v>
      </c>
      <c r="BT90" s="26">
        <v>20</v>
      </c>
      <c r="BU90" s="26">
        <v>17</v>
      </c>
      <c r="BV90" s="26">
        <v>17</v>
      </c>
      <c r="BW90" s="26">
        <v>16</v>
      </c>
      <c r="BX90" s="26">
        <v>15</v>
      </c>
      <c r="BY90" s="26">
        <v>15</v>
      </c>
      <c r="BZ90" s="26">
        <v>13</v>
      </c>
      <c r="CA90" s="26">
        <v>13</v>
      </c>
      <c r="CB90" s="26">
        <v>11</v>
      </c>
      <c r="CC90" s="26">
        <v>11</v>
      </c>
      <c r="CD90" s="26">
        <v>10</v>
      </c>
      <c r="CE90" s="26">
        <v>12</v>
      </c>
      <c r="CF90" s="26">
        <v>11</v>
      </c>
      <c r="CG90" s="26">
        <v>9</v>
      </c>
      <c r="CH90" s="26">
        <v>7</v>
      </c>
      <c r="CI90" s="26">
        <v>7</v>
      </c>
      <c r="CJ90" s="26">
        <v>7</v>
      </c>
      <c r="CK90" s="26">
        <v>6</v>
      </c>
      <c r="CL90" s="26">
        <v>5</v>
      </c>
      <c r="CM90" s="26">
        <v>4</v>
      </c>
      <c r="CN90" s="26">
        <v>4</v>
      </c>
      <c r="CO90" s="26">
        <v>3</v>
      </c>
      <c r="CP90" s="26">
        <v>5</v>
      </c>
      <c r="CQ90" s="26">
        <v>1</v>
      </c>
      <c r="CR90" s="26">
        <v>2</v>
      </c>
      <c r="CS90" s="26">
        <v>2</v>
      </c>
      <c r="CT90" s="26">
        <v>4</v>
      </c>
      <c r="CU90" s="26">
        <v>2</v>
      </c>
      <c r="CV90" s="26">
        <v>2</v>
      </c>
      <c r="CW90" s="26">
        <v>1</v>
      </c>
      <c r="CX90" s="26">
        <v>2</v>
      </c>
      <c r="CY90" s="26">
        <v>1</v>
      </c>
      <c r="CZ90" s="26">
        <v>2</v>
      </c>
      <c r="DA90" s="26">
        <v>2</v>
      </c>
      <c r="DB90" s="26">
        <v>1</v>
      </c>
      <c r="DC90" s="26">
        <v>43</v>
      </c>
      <c r="DD90" s="26">
        <v>45</v>
      </c>
      <c r="DE90" s="26">
        <v>43</v>
      </c>
      <c r="DF90" s="26">
        <v>45</v>
      </c>
      <c r="DG90" s="26">
        <v>43</v>
      </c>
      <c r="DH90" s="26">
        <v>45</v>
      </c>
      <c r="DI90" s="26">
        <v>42</v>
      </c>
      <c r="DJ90" s="26">
        <v>42</v>
      </c>
      <c r="DK90" s="26">
        <v>41</v>
      </c>
      <c r="DL90" s="26">
        <v>40</v>
      </c>
      <c r="DM90" s="26">
        <v>39</v>
      </c>
      <c r="DN90" s="26">
        <v>40</v>
      </c>
      <c r="DO90" s="26">
        <v>38</v>
      </c>
      <c r="DP90" s="26">
        <v>38</v>
      </c>
      <c r="DQ90" s="26">
        <v>37</v>
      </c>
      <c r="DR90" s="26">
        <v>37</v>
      </c>
      <c r="DS90" s="26">
        <v>36</v>
      </c>
      <c r="DT90" s="26">
        <v>35</v>
      </c>
      <c r="DU90" s="26">
        <v>35</v>
      </c>
      <c r="DV90" s="26">
        <v>34</v>
      </c>
      <c r="DW90" s="26">
        <v>32</v>
      </c>
      <c r="DX90" s="26">
        <v>34</v>
      </c>
      <c r="DY90" s="26">
        <v>31</v>
      </c>
      <c r="DZ90" s="26">
        <v>31</v>
      </c>
      <c r="EA90" s="26">
        <v>31</v>
      </c>
      <c r="EB90" s="26">
        <v>30</v>
      </c>
      <c r="EC90" s="26">
        <v>29</v>
      </c>
      <c r="ED90" s="26">
        <v>28</v>
      </c>
      <c r="EE90" s="26">
        <v>29</v>
      </c>
      <c r="EF90" s="26">
        <v>29</v>
      </c>
      <c r="EG90" s="26">
        <v>28</v>
      </c>
      <c r="EH90" s="26">
        <v>28</v>
      </c>
      <c r="EI90" s="26">
        <v>29</v>
      </c>
      <c r="EJ90" s="26">
        <v>29</v>
      </c>
      <c r="EK90" s="26">
        <v>28</v>
      </c>
      <c r="EL90" s="26">
        <v>31</v>
      </c>
      <c r="EM90" s="26">
        <v>30</v>
      </c>
      <c r="EN90" s="26">
        <v>29</v>
      </c>
      <c r="EO90" s="26">
        <v>30</v>
      </c>
      <c r="EP90" s="26">
        <v>29</v>
      </c>
      <c r="EQ90" s="26">
        <v>28</v>
      </c>
      <c r="ER90" s="26">
        <v>28</v>
      </c>
      <c r="ES90" s="26">
        <v>27</v>
      </c>
      <c r="ET90" s="26">
        <v>27</v>
      </c>
      <c r="EU90" s="26">
        <v>26</v>
      </c>
      <c r="EV90" s="26">
        <v>26</v>
      </c>
      <c r="EW90" s="26">
        <v>25</v>
      </c>
      <c r="EX90" s="26">
        <v>25</v>
      </c>
      <c r="EY90" s="26">
        <v>25</v>
      </c>
      <c r="EZ90" s="26">
        <v>27</v>
      </c>
      <c r="FA90" s="26">
        <v>27</v>
      </c>
      <c r="FB90" s="26">
        <v>26</v>
      </c>
      <c r="FC90" s="26">
        <v>26</v>
      </c>
      <c r="FD90" s="26">
        <v>28</v>
      </c>
      <c r="FE90" s="26">
        <v>26</v>
      </c>
      <c r="FF90" s="26">
        <v>28</v>
      </c>
      <c r="FG90" s="26">
        <v>27</v>
      </c>
      <c r="FH90" s="26">
        <v>27</v>
      </c>
      <c r="FI90" s="26">
        <v>28</v>
      </c>
      <c r="FJ90" s="26">
        <v>27</v>
      </c>
      <c r="FK90" s="26">
        <v>25</v>
      </c>
      <c r="FL90" s="26">
        <v>24</v>
      </c>
      <c r="FM90" s="26">
        <v>25</v>
      </c>
      <c r="FN90" s="26">
        <v>23</v>
      </c>
      <c r="FO90" s="26">
        <v>21</v>
      </c>
      <c r="FP90" s="26">
        <v>20</v>
      </c>
      <c r="FQ90" s="26">
        <v>18</v>
      </c>
      <c r="FR90" s="26">
        <v>18</v>
      </c>
      <c r="FS90" s="26">
        <v>14</v>
      </c>
      <c r="FT90" s="26">
        <v>15</v>
      </c>
      <c r="FU90" s="26">
        <v>16</v>
      </c>
      <c r="FV90" s="26">
        <v>14</v>
      </c>
      <c r="FW90" s="26">
        <v>16</v>
      </c>
      <c r="FX90" s="26">
        <v>14</v>
      </c>
      <c r="FY90" s="26">
        <v>15</v>
      </c>
      <c r="FZ90" s="26">
        <v>14</v>
      </c>
      <c r="GA90" s="26">
        <v>14</v>
      </c>
      <c r="GB90" s="26">
        <v>14</v>
      </c>
      <c r="GC90" s="26">
        <v>13</v>
      </c>
      <c r="GD90" s="26">
        <v>12</v>
      </c>
      <c r="GE90" s="26">
        <v>12</v>
      </c>
      <c r="GF90" s="26">
        <v>11</v>
      </c>
      <c r="GG90" s="26">
        <v>11</v>
      </c>
      <c r="GH90" s="26">
        <v>9</v>
      </c>
      <c r="GI90" s="26">
        <v>9</v>
      </c>
      <c r="GJ90" s="26">
        <v>8</v>
      </c>
      <c r="GK90" s="26">
        <v>6</v>
      </c>
      <c r="GL90" s="26">
        <v>6</v>
      </c>
      <c r="GM90" s="26">
        <v>6</v>
      </c>
      <c r="GN90" s="26">
        <v>6</v>
      </c>
      <c r="GO90" s="26">
        <v>5</v>
      </c>
      <c r="GP90" s="26">
        <v>4</v>
      </c>
      <c r="GQ90" s="26">
        <v>3</v>
      </c>
      <c r="GR90" s="26">
        <v>2</v>
      </c>
      <c r="GS90" s="26">
        <v>3</v>
      </c>
      <c r="GT90" s="26">
        <v>3</v>
      </c>
      <c r="GU90" s="26">
        <v>2</v>
      </c>
      <c r="GV90" s="26">
        <v>2</v>
      </c>
      <c r="GW90" s="26">
        <v>1</v>
      </c>
      <c r="GX90" s="26">
        <v>3</v>
      </c>
      <c r="GY90" s="26">
        <v>1</v>
      </c>
    </row>
    <row r="91" spans="1:207" s="17" customFormat="1" ht="12.75" hidden="1" x14ac:dyDescent="0.2">
      <c r="A91" s="23" t="s">
        <v>214</v>
      </c>
      <c r="B91" s="24">
        <v>2011</v>
      </c>
      <c r="C91" s="24">
        <f>SUM(Tabla1[[#This Row],[Hombres_0]:[Hombres_100 y más]])</f>
        <v>909</v>
      </c>
      <c r="D91" s="24">
        <f>SUM(Tabla1[[#This Row],[Mujeres_0]:[Mujeres_100 y más]])</f>
        <v>983</v>
      </c>
      <c r="E91" s="24">
        <f>Tabla1[[#This Row],[TOTAL HOMBRES]]+Tabla1[[#This Row],[TOTAL MUJERES]]</f>
        <v>1892</v>
      </c>
      <c r="F91" s="24">
        <v>15</v>
      </c>
      <c r="G91" s="24">
        <v>14</v>
      </c>
      <c r="H91" s="24">
        <v>15</v>
      </c>
      <c r="I91" s="24">
        <v>16</v>
      </c>
      <c r="J91" s="24">
        <v>14</v>
      </c>
      <c r="K91" s="24">
        <v>14</v>
      </c>
      <c r="L91" s="24">
        <v>14</v>
      </c>
      <c r="M91" s="24">
        <v>14</v>
      </c>
      <c r="N91" s="24">
        <v>14</v>
      </c>
      <c r="O91" s="24">
        <v>15</v>
      </c>
      <c r="P91" s="24">
        <v>15</v>
      </c>
      <c r="Q91" s="24">
        <v>15</v>
      </c>
      <c r="R91" s="24">
        <v>16</v>
      </c>
      <c r="S91" s="24">
        <v>16</v>
      </c>
      <c r="T91" s="24">
        <v>16</v>
      </c>
      <c r="U91" s="24">
        <v>16</v>
      </c>
      <c r="V91" s="24">
        <v>16</v>
      </c>
      <c r="W91" s="24">
        <v>16</v>
      </c>
      <c r="X91" s="24">
        <v>16</v>
      </c>
      <c r="Y91" s="24">
        <v>15</v>
      </c>
      <c r="Z91" s="24">
        <v>15</v>
      </c>
      <c r="AA91" s="24">
        <v>14</v>
      </c>
      <c r="AB91" s="24">
        <v>13</v>
      </c>
      <c r="AC91" s="24">
        <v>13</v>
      </c>
      <c r="AD91" s="24">
        <v>12</v>
      </c>
      <c r="AE91" s="24">
        <v>12</v>
      </c>
      <c r="AF91" s="24">
        <v>12</v>
      </c>
      <c r="AG91" s="24">
        <v>12</v>
      </c>
      <c r="AH91" s="24">
        <v>12</v>
      </c>
      <c r="AI91" s="24">
        <v>12</v>
      </c>
      <c r="AJ91" s="24">
        <v>12</v>
      </c>
      <c r="AK91" s="24">
        <v>12</v>
      </c>
      <c r="AL91" s="24">
        <v>12</v>
      </c>
      <c r="AM91" s="24">
        <v>12</v>
      </c>
      <c r="AN91" s="24">
        <v>12</v>
      </c>
      <c r="AO91" s="24">
        <v>12</v>
      </c>
      <c r="AP91" s="24">
        <v>12</v>
      </c>
      <c r="AQ91" s="24">
        <v>11</v>
      </c>
      <c r="AR91" s="24">
        <v>11</v>
      </c>
      <c r="AS91" s="24">
        <v>11</v>
      </c>
      <c r="AT91" s="24">
        <v>11</v>
      </c>
      <c r="AU91" s="24">
        <v>11</v>
      </c>
      <c r="AV91" s="24">
        <v>11</v>
      </c>
      <c r="AW91" s="24">
        <v>11</v>
      </c>
      <c r="AX91" s="24">
        <v>11</v>
      </c>
      <c r="AY91" s="24">
        <v>11</v>
      </c>
      <c r="AZ91" s="24">
        <v>12</v>
      </c>
      <c r="BA91" s="24">
        <v>12</v>
      </c>
      <c r="BB91" s="24">
        <v>12</v>
      </c>
      <c r="BC91" s="24">
        <v>12</v>
      </c>
      <c r="BD91" s="24">
        <v>12</v>
      </c>
      <c r="BE91" s="24">
        <v>11</v>
      </c>
      <c r="BF91" s="24">
        <v>11</v>
      </c>
      <c r="BG91" s="24">
        <v>11</v>
      </c>
      <c r="BH91" s="24">
        <v>11</v>
      </c>
      <c r="BI91" s="24">
        <v>10</v>
      </c>
      <c r="BJ91" s="24">
        <v>10</v>
      </c>
      <c r="BK91" s="24">
        <v>10</v>
      </c>
      <c r="BL91" s="24">
        <v>9</v>
      </c>
      <c r="BM91" s="24">
        <v>8</v>
      </c>
      <c r="BN91" s="24">
        <v>8</v>
      </c>
      <c r="BO91" s="24">
        <v>8</v>
      </c>
      <c r="BP91" s="24">
        <v>7</v>
      </c>
      <c r="BQ91" s="24">
        <v>7</v>
      </c>
      <c r="BR91" s="24">
        <v>7</v>
      </c>
      <c r="BS91" s="24">
        <v>7</v>
      </c>
      <c r="BT91" s="24">
        <v>6</v>
      </c>
      <c r="BU91" s="24">
        <v>6</v>
      </c>
      <c r="BV91" s="24">
        <v>6</v>
      </c>
      <c r="BW91" s="24">
        <v>6</v>
      </c>
      <c r="BX91" s="24">
        <v>6</v>
      </c>
      <c r="BY91" s="24">
        <v>5</v>
      </c>
      <c r="BZ91" s="24">
        <v>5</v>
      </c>
      <c r="CA91" s="24">
        <v>5</v>
      </c>
      <c r="CB91" s="24">
        <v>5</v>
      </c>
      <c r="CC91" s="24">
        <v>4</v>
      </c>
      <c r="CD91" s="24">
        <v>4</v>
      </c>
      <c r="CE91" s="24">
        <v>4</v>
      </c>
      <c r="CF91" s="24">
        <v>4</v>
      </c>
      <c r="CG91" s="24">
        <v>4</v>
      </c>
      <c r="CH91" s="24">
        <v>4</v>
      </c>
      <c r="CI91" s="24">
        <v>4</v>
      </c>
      <c r="CJ91" s="24">
        <v>3</v>
      </c>
      <c r="CK91" s="24">
        <v>3</v>
      </c>
      <c r="CL91" s="24">
        <v>3</v>
      </c>
      <c r="CM91" s="24">
        <v>3</v>
      </c>
      <c r="CN91" s="24">
        <v>3</v>
      </c>
      <c r="CO91" s="24">
        <v>3</v>
      </c>
      <c r="CP91" s="24">
        <v>2</v>
      </c>
      <c r="CQ91" s="24">
        <v>1</v>
      </c>
      <c r="CR91" s="24">
        <v>1</v>
      </c>
      <c r="CS91" s="24">
        <v>1</v>
      </c>
      <c r="CT91" s="24">
        <v>1</v>
      </c>
      <c r="CU91" s="24">
        <v>0</v>
      </c>
      <c r="CV91" s="24">
        <v>0</v>
      </c>
      <c r="CW91" s="24">
        <v>0</v>
      </c>
      <c r="CX91" s="24">
        <v>0</v>
      </c>
      <c r="CY91" s="24">
        <v>0</v>
      </c>
      <c r="CZ91" s="24">
        <v>0</v>
      </c>
      <c r="DA91" s="24">
        <v>0</v>
      </c>
      <c r="DB91" s="24">
        <v>0</v>
      </c>
      <c r="DC91" s="24">
        <v>13</v>
      </c>
      <c r="DD91" s="24">
        <v>13</v>
      </c>
      <c r="DE91" s="24">
        <v>14</v>
      </c>
      <c r="DF91" s="24">
        <v>14</v>
      </c>
      <c r="DG91" s="24">
        <v>14</v>
      </c>
      <c r="DH91" s="24">
        <v>14</v>
      </c>
      <c r="DI91" s="24">
        <v>15</v>
      </c>
      <c r="DJ91" s="24">
        <v>14</v>
      </c>
      <c r="DK91" s="24">
        <v>15</v>
      </c>
      <c r="DL91" s="24">
        <v>15</v>
      </c>
      <c r="DM91" s="24">
        <v>15</v>
      </c>
      <c r="DN91" s="24">
        <v>16</v>
      </c>
      <c r="DO91" s="24">
        <v>17</v>
      </c>
      <c r="DP91" s="24">
        <v>17</v>
      </c>
      <c r="DQ91" s="24">
        <v>17</v>
      </c>
      <c r="DR91" s="24">
        <v>17</v>
      </c>
      <c r="DS91" s="24">
        <v>17</v>
      </c>
      <c r="DT91" s="24">
        <v>17</v>
      </c>
      <c r="DU91" s="24">
        <v>17</v>
      </c>
      <c r="DV91" s="24">
        <v>16</v>
      </c>
      <c r="DW91" s="24">
        <v>16</v>
      </c>
      <c r="DX91" s="24">
        <v>15</v>
      </c>
      <c r="DY91" s="24">
        <v>15</v>
      </c>
      <c r="DZ91" s="24">
        <v>15</v>
      </c>
      <c r="EA91" s="24">
        <v>15</v>
      </c>
      <c r="EB91" s="24">
        <v>15</v>
      </c>
      <c r="EC91" s="24">
        <v>14</v>
      </c>
      <c r="ED91" s="24">
        <v>13</v>
      </c>
      <c r="EE91" s="24">
        <v>14</v>
      </c>
      <c r="EF91" s="24">
        <v>14</v>
      </c>
      <c r="EG91" s="24">
        <v>14</v>
      </c>
      <c r="EH91" s="24">
        <v>14</v>
      </c>
      <c r="EI91" s="24">
        <v>13</v>
      </c>
      <c r="EJ91" s="24">
        <v>13</v>
      </c>
      <c r="EK91" s="24">
        <v>13</v>
      </c>
      <c r="EL91" s="24">
        <v>13</v>
      </c>
      <c r="EM91" s="24">
        <v>12</v>
      </c>
      <c r="EN91" s="24">
        <v>12</v>
      </c>
      <c r="EO91" s="24">
        <v>12</v>
      </c>
      <c r="EP91" s="24">
        <v>12</v>
      </c>
      <c r="EQ91" s="24">
        <v>12</v>
      </c>
      <c r="ER91" s="24">
        <v>13</v>
      </c>
      <c r="ES91" s="24">
        <v>13</v>
      </c>
      <c r="ET91" s="24">
        <v>13</v>
      </c>
      <c r="EU91" s="24">
        <v>13</v>
      </c>
      <c r="EV91" s="24">
        <v>13</v>
      </c>
      <c r="EW91" s="24">
        <v>12</v>
      </c>
      <c r="EX91" s="24">
        <v>12</v>
      </c>
      <c r="EY91" s="24">
        <v>12</v>
      </c>
      <c r="EZ91" s="24">
        <v>12</v>
      </c>
      <c r="FA91" s="24">
        <v>12</v>
      </c>
      <c r="FB91" s="24">
        <v>12</v>
      </c>
      <c r="FC91" s="24">
        <v>11</v>
      </c>
      <c r="FD91" s="24">
        <v>11</v>
      </c>
      <c r="FE91" s="24">
        <v>11</v>
      </c>
      <c r="FF91" s="24">
        <v>11</v>
      </c>
      <c r="FG91" s="24">
        <v>11</v>
      </c>
      <c r="FH91" s="24">
        <v>10</v>
      </c>
      <c r="FI91" s="24">
        <v>10</v>
      </c>
      <c r="FJ91" s="24">
        <v>9</v>
      </c>
      <c r="FK91" s="24">
        <v>9</v>
      </c>
      <c r="FL91" s="24">
        <v>9</v>
      </c>
      <c r="FM91" s="24">
        <v>9</v>
      </c>
      <c r="FN91" s="24">
        <v>8</v>
      </c>
      <c r="FO91" s="24">
        <v>8</v>
      </c>
      <c r="FP91" s="24">
        <v>8</v>
      </c>
      <c r="FQ91" s="24">
        <v>7</v>
      </c>
      <c r="FR91" s="24">
        <v>7</v>
      </c>
      <c r="FS91" s="24">
        <v>6</v>
      </c>
      <c r="FT91" s="24">
        <v>6</v>
      </c>
      <c r="FU91" s="24">
        <v>6</v>
      </c>
      <c r="FV91" s="24">
        <v>6</v>
      </c>
      <c r="FW91" s="24">
        <v>6</v>
      </c>
      <c r="FX91" s="24">
        <v>6</v>
      </c>
      <c r="FY91" s="24">
        <v>5</v>
      </c>
      <c r="FZ91" s="24">
        <v>5</v>
      </c>
      <c r="GA91" s="24">
        <v>5</v>
      </c>
      <c r="GB91" s="24">
        <v>5</v>
      </c>
      <c r="GC91" s="24">
        <v>4</v>
      </c>
      <c r="GD91" s="24">
        <v>4</v>
      </c>
      <c r="GE91" s="24">
        <v>4</v>
      </c>
      <c r="GF91" s="24">
        <v>4</v>
      </c>
      <c r="GG91" s="24">
        <v>4</v>
      </c>
      <c r="GH91" s="24">
        <v>4</v>
      </c>
      <c r="GI91" s="24">
        <v>4</v>
      </c>
      <c r="GJ91" s="24">
        <v>4</v>
      </c>
      <c r="GK91" s="24">
        <v>4</v>
      </c>
      <c r="GL91" s="24">
        <v>3</v>
      </c>
      <c r="GM91" s="24">
        <v>2</v>
      </c>
      <c r="GN91" s="24">
        <v>2</v>
      </c>
      <c r="GO91" s="24">
        <v>2</v>
      </c>
      <c r="GP91" s="24">
        <v>1</v>
      </c>
      <c r="GQ91" s="24">
        <v>1</v>
      </c>
      <c r="GR91" s="24">
        <v>1</v>
      </c>
      <c r="GS91" s="24">
        <v>0</v>
      </c>
      <c r="GT91" s="24">
        <v>0</v>
      </c>
      <c r="GU91" s="24">
        <v>0</v>
      </c>
      <c r="GV91" s="24">
        <v>0</v>
      </c>
      <c r="GW91" s="24">
        <v>0</v>
      </c>
      <c r="GX91" s="24">
        <v>0</v>
      </c>
      <c r="GY91" s="25">
        <v>0</v>
      </c>
    </row>
    <row r="92" spans="1:207" s="17" customFormat="1" ht="12.75" hidden="1" x14ac:dyDescent="0.2">
      <c r="A92" s="23" t="s">
        <v>214</v>
      </c>
      <c r="B92" s="24">
        <v>2012</v>
      </c>
      <c r="C92" s="24">
        <f>SUM(Tabla1[[#This Row],[Hombres_0]:[Hombres_100 y más]])</f>
        <v>920</v>
      </c>
      <c r="D92" s="24">
        <f>SUM(Tabla1[[#This Row],[Mujeres_0]:[Mujeres_100 y más]])</f>
        <v>968</v>
      </c>
      <c r="E92" s="24">
        <f>Tabla1[[#This Row],[TOTAL HOMBRES]]+Tabla1[[#This Row],[TOTAL MUJERES]]</f>
        <v>1888</v>
      </c>
      <c r="F92" s="24">
        <v>18</v>
      </c>
      <c r="G92" s="24">
        <v>18</v>
      </c>
      <c r="H92" s="24">
        <v>18</v>
      </c>
      <c r="I92" s="24">
        <v>18</v>
      </c>
      <c r="J92" s="24">
        <v>17</v>
      </c>
      <c r="K92" s="24">
        <v>17</v>
      </c>
      <c r="L92" s="24">
        <v>16</v>
      </c>
      <c r="M92" s="24">
        <v>16</v>
      </c>
      <c r="N92" s="24">
        <v>16</v>
      </c>
      <c r="O92" s="24">
        <v>16</v>
      </c>
      <c r="P92" s="24">
        <v>16</v>
      </c>
      <c r="Q92" s="24">
        <v>16</v>
      </c>
      <c r="R92" s="24">
        <v>16</v>
      </c>
      <c r="S92" s="24">
        <v>16</v>
      </c>
      <c r="T92" s="24">
        <v>16</v>
      </c>
      <c r="U92" s="24">
        <v>16</v>
      </c>
      <c r="V92" s="24">
        <v>16</v>
      </c>
      <c r="W92" s="24">
        <v>16</v>
      </c>
      <c r="X92" s="24">
        <v>16</v>
      </c>
      <c r="Y92" s="24">
        <v>15</v>
      </c>
      <c r="Z92" s="24">
        <v>15</v>
      </c>
      <c r="AA92" s="24">
        <v>15</v>
      </c>
      <c r="AB92" s="24">
        <v>13</v>
      </c>
      <c r="AC92" s="24">
        <v>13</v>
      </c>
      <c r="AD92" s="24">
        <v>13</v>
      </c>
      <c r="AE92" s="24">
        <v>13</v>
      </c>
      <c r="AF92" s="24">
        <v>13</v>
      </c>
      <c r="AG92" s="24">
        <v>12</v>
      </c>
      <c r="AH92" s="24">
        <v>12</v>
      </c>
      <c r="AI92" s="24">
        <v>12</v>
      </c>
      <c r="AJ92" s="24">
        <v>12</v>
      </c>
      <c r="AK92" s="24">
        <v>12</v>
      </c>
      <c r="AL92" s="24">
        <v>12</v>
      </c>
      <c r="AM92" s="24">
        <v>12</v>
      </c>
      <c r="AN92" s="24">
        <v>12</v>
      </c>
      <c r="AO92" s="24">
        <v>12</v>
      </c>
      <c r="AP92" s="24">
        <v>11</v>
      </c>
      <c r="AQ92" s="24">
        <v>11</v>
      </c>
      <c r="AR92" s="24">
        <v>11</v>
      </c>
      <c r="AS92" s="24">
        <v>10</v>
      </c>
      <c r="AT92" s="24">
        <v>10</v>
      </c>
      <c r="AU92" s="24">
        <v>10</v>
      </c>
      <c r="AV92" s="24">
        <v>10</v>
      </c>
      <c r="AW92" s="24">
        <v>10</v>
      </c>
      <c r="AX92" s="24">
        <v>10</v>
      </c>
      <c r="AY92" s="24">
        <v>10</v>
      </c>
      <c r="AZ92" s="24">
        <v>10</v>
      </c>
      <c r="BA92" s="24">
        <v>11</v>
      </c>
      <c r="BB92" s="24">
        <v>11</v>
      </c>
      <c r="BC92" s="24">
        <v>11</v>
      </c>
      <c r="BD92" s="24">
        <v>11</v>
      </c>
      <c r="BE92" s="24">
        <v>11</v>
      </c>
      <c r="BF92" s="24">
        <v>11</v>
      </c>
      <c r="BG92" s="24">
        <v>11</v>
      </c>
      <c r="BH92" s="24">
        <v>11</v>
      </c>
      <c r="BI92" s="24">
        <v>11</v>
      </c>
      <c r="BJ92" s="24">
        <v>10</v>
      </c>
      <c r="BK92" s="24">
        <v>10</v>
      </c>
      <c r="BL92" s="24">
        <v>9</v>
      </c>
      <c r="BM92" s="24">
        <v>9</v>
      </c>
      <c r="BN92" s="24">
        <v>9</v>
      </c>
      <c r="BO92" s="24">
        <v>8</v>
      </c>
      <c r="BP92" s="24">
        <v>8</v>
      </c>
      <c r="BQ92" s="24">
        <v>8</v>
      </c>
      <c r="BR92" s="24">
        <v>7</v>
      </c>
      <c r="BS92" s="24">
        <v>7</v>
      </c>
      <c r="BT92" s="24">
        <v>6</v>
      </c>
      <c r="BU92" s="24">
        <v>6</v>
      </c>
      <c r="BV92" s="24">
        <v>6</v>
      </c>
      <c r="BW92" s="24">
        <v>5</v>
      </c>
      <c r="BX92" s="24">
        <v>5</v>
      </c>
      <c r="BY92" s="24">
        <v>5</v>
      </c>
      <c r="BZ92" s="24">
        <v>5</v>
      </c>
      <c r="CA92" s="24">
        <v>5</v>
      </c>
      <c r="CB92" s="24">
        <v>4</v>
      </c>
      <c r="CC92" s="24">
        <v>3</v>
      </c>
      <c r="CD92" s="24">
        <v>3</v>
      </c>
      <c r="CE92" s="24">
        <v>3</v>
      </c>
      <c r="CF92" s="24">
        <v>3</v>
      </c>
      <c r="CG92" s="24">
        <v>3</v>
      </c>
      <c r="CH92" s="24">
        <v>4</v>
      </c>
      <c r="CI92" s="24">
        <v>3</v>
      </c>
      <c r="CJ92" s="24">
        <v>3</v>
      </c>
      <c r="CK92" s="24">
        <v>3</v>
      </c>
      <c r="CL92" s="24">
        <v>3</v>
      </c>
      <c r="CM92" s="24">
        <v>3</v>
      </c>
      <c r="CN92" s="24">
        <v>2</v>
      </c>
      <c r="CO92" s="24">
        <v>2</v>
      </c>
      <c r="CP92" s="24">
        <v>2</v>
      </c>
      <c r="CQ92" s="24">
        <v>1</v>
      </c>
      <c r="CR92" s="24">
        <v>1</v>
      </c>
      <c r="CS92" s="24">
        <v>1</v>
      </c>
      <c r="CT92" s="24">
        <v>1</v>
      </c>
      <c r="CU92" s="24">
        <v>0</v>
      </c>
      <c r="CV92" s="24">
        <v>0</v>
      </c>
      <c r="CW92" s="24">
        <v>0</v>
      </c>
      <c r="CX92" s="24">
        <v>0</v>
      </c>
      <c r="CY92" s="24">
        <v>0</v>
      </c>
      <c r="CZ92" s="24">
        <v>0</v>
      </c>
      <c r="DA92" s="24">
        <v>0</v>
      </c>
      <c r="DB92" s="24">
        <v>0</v>
      </c>
      <c r="DC92" s="24">
        <v>14</v>
      </c>
      <c r="DD92" s="24">
        <v>14</v>
      </c>
      <c r="DE92" s="24">
        <v>15</v>
      </c>
      <c r="DF92" s="24">
        <v>15</v>
      </c>
      <c r="DG92" s="24">
        <v>15</v>
      </c>
      <c r="DH92" s="24">
        <v>14</v>
      </c>
      <c r="DI92" s="24">
        <v>15</v>
      </c>
      <c r="DJ92" s="24">
        <v>15</v>
      </c>
      <c r="DK92" s="24">
        <v>14</v>
      </c>
      <c r="DL92" s="24">
        <v>14</v>
      </c>
      <c r="DM92" s="24">
        <v>15</v>
      </c>
      <c r="DN92" s="24">
        <v>15</v>
      </c>
      <c r="DO92" s="24">
        <v>15</v>
      </c>
      <c r="DP92" s="24">
        <v>15</v>
      </c>
      <c r="DQ92" s="24">
        <v>15</v>
      </c>
      <c r="DR92" s="24">
        <v>16</v>
      </c>
      <c r="DS92" s="24">
        <v>16</v>
      </c>
      <c r="DT92" s="24">
        <v>16</v>
      </c>
      <c r="DU92" s="24">
        <v>16</v>
      </c>
      <c r="DV92" s="24">
        <v>15</v>
      </c>
      <c r="DW92" s="24">
        <v>15</v>
      </c>
      <c r="DX92" s="24">
        <v>16</v>
      </c>
      <c r="DY92" s="24">
        <v>15</v>
      </c>
      <c r="DZ92" s="24">
        <v>15</v>
      </c>
      <c r="EA92" s="24">
        <v>15</v>
      </c>
      <c r="EB92" s="24">
        <v>15</v>
      </c>
      <c r="EC92" s="24">
        <v>15</v>
      </c>
      <c r="ED92" s="24">
        <v>15</v>
      </c>
      <c r="EE92" s="24">
        <v>15</v>
      </c>
      <c r="EF92" s="24">
        <v>15</v>
      </c>
      <c r="EG92" s="24">
        <v>15</v>
      </c>
      <c r="EH92" s="24">
        <v>15</v>
      </c>
      <c r="EI92" s="24">
        <v>15</v>
      </c>
      <c r="EJ92" s="24">
        <v>14</v>
      </c>
      <c r="EK92" s="24">
        <v>14</v>
      </c>
      <c r="EL92" s="24">
        <v>14</v>
      </c>
      <c r="EM92" s="24">
        <v>14</v>
      </c>
      <c r="EN92" s="24">
        <v>13</v>
      </c>
      <c r="EO92" s="24">
        <v>12</v>
      </c>
      <c r="EP92" s="24">
        <v>12</v>
      </c>
      <c r="EQ92" s="24">
        <v>12</v>
      </c>
      <c r="ER92" s="24">
        <v>12</v>
      </c>
      <c r="ES92" s="24">
        <v>12</v>
      </c>
      <c r="ET92" s="24">
        <v>12</v>
      </c>
      <c r="EU92" s="24">
        <v>12</v>
      </c>
      <c r="EV92" s="24">
        <v>12</v>
      </c>
      <c r="EW92" s="24">
        <v>12</v>
      </c>
      <c r="EX92" s="24">
        <v>12</v>
      </c>
      <c r="EY92" s="24">
        <v>12</v>
      </c>
      <c r="EZ92" s="24">
        <v>12</v>
      </c>
      <c r="FA92" s="24">
        <v>12</v>
      </c>
      <c r="FB92" s="24">
        <v>12</v>
      </c>
      <c r="FC92" s="24">
        <v>11</v>
      </c>
      <c r="FD92" s="24">
        <v>11</v>
      </c>
      <c r="FE92" s="24">
        <v>11</v>
      </c>
      <c r="FF92" s="24">
        <v>11</v>
      </c>
      <c r="FG92" s="24">
        <v>11</v>
      </c>
      <c r="FH92" s="24">
        <v>11</v>
      </c>
      <c r="FI92" s="24">
        <v>9</v>
      </c>
      <c r="FJ92" s="24">
        <v>9</v>
      </c>
      <c r="FK92" s="24">
        <v>9</v>
      </c>
      <c r="FL92" s="24">
        <v>9</v>
      </c>
      <c r="FM92" s="24">
        <v>8</v>
      </c>
      <c r="FN92" s="24">
        <v>8</v>
      </c>
      <c r="FO92" s="24">
        <v>8</v>
      </c>
      <c r="FP92" s="24">
        <v>7</v>
      </c>
      <c r="FQ92" s="24">
        <v>7</v>
      </c>
      <c r="FR92" s="24">
        <v>7</v>
      </c>
      <c r="FS92" s="24">
        <v>7</v>
      </c>
      <c r="FT92" s="24">
        <v>5</v>
      </c>
      <c r="FU92" s="24">
        <v>5</v>
      </c>
      <c r="FV92" s="24">
        <v>5</v>
      </c>
      <c r="FW92" s="24">
        <v>5</v>
      </c>
      <c r="FX92" s="24">
        <v>5</v>
      </c>
      <c r="FY92" s="24">
        <v>5</v>
      </c>
      <c r="FZ92" s="24">
        <v>5</v>
      </c>
      <c r="GA92" s="24">
        <v>4</v>
      </c>
      <c r="GB92" s="24">
        <v>3</v>
      </c>
      <c r="GC92" s="24">
        <v>3</v>
      </c>
      <c r="GD92" s="24">
        <v>3</v>
      </c>
      <c r="GE92" s="24">
        <v>3</v>
      </c>
      <c r="GF92" s="24">
        <v>3</v>
      </c>
      <c r="GG92" s="24">
        <v>3</v>
      </c>
      <c r="GH92" s="24">
        <v>3</v>
      </c>
      <c r="GI92" s="24">
        <v>3</v>
      </c>
      <c r="GJ92" s="24">
        <v>4</v>
      </c>
      <c r="GK92" s="24">
        <v>4</v>
      </c>
      <c r="GL92" s="24">
        <v>2</v>
      </c>
      <c r="GM92" s="24">
        <v>2</v>
      </c>
      <c r="GN92" s="24">
        <v>2</v>
      </c>
      <c r="GO92" s="24">
        <v>2</v>
      </c>
      <c r="GP92" s="24">
        <v>1</v>
      </c>
      <c r="GQ92" s="24">
        <v>1</v>
      </c>
      <c r="GR92" s="24">
        <v>1</v>
      </c>
      <c r="GS92" s="24">
        <v>0</v>
      </c>
      <c r="GT92" s="24">
        <v>0</v>
      </c>
      <c r="GU92" s="24">
        <v>0</v>
      </c>
      <c r="GV92" s="24">
        <v>0</v>
      </c>
      <c r="GW92" s="24">
        <v>0</v>
      </c>
      <c r="GX92" s="24">
        <v>0</v>
      </c>
      <c r="GY92" s="25">
        <v>0</v>
      </c>
    </row>
    <row r="93" spans="1:207" s="17" customFormat="1" ht="12.75" hidden="1" x14ac:dyDescent="0.2">
      <c r="A93" s="23" t="s">
        <v>214</v>
      </c>
      <c r="B93" s="24">
        <v>2013</v>
      </c>
      <c r="C93" s="24">
        <f>SUM(Tabla1[[#This Row],[Hombres_0]:[Hombres_100 y más]])</f>
        <v>935</v>
      </c>
      <c r="D93" s="24">
        <f>SUM(Tabla1[[#This Row],[Mujeres_0]:[Mujeres_100 y más]])</f>
        <v>971</v>
      </c>
      <c r="E93" s="24">
        <f>Tabla1[[#This Row],[TOTAL HOMBRES]]+Tabla1[[#This Row],[TOTAL MUJERES]]</f>
        <v>1906</v>
      </c>
      <c r="F93" s="24">
        <v>19</v>
      </c>
      <c r="G93" s="24">
        <v>20</v>
      </c>
      <c r="H93" s="24">
        <v>20</v>
      </c>
      <c r="I93" s="24">
        <v>19</v>
      </c>
      <c r="J93" s="24">
        <v>19</v>
      </c>
      <c r="K93" s="24">
        <v>18</v>
      </c>
      <c r="L93" s="24">
        <v>18</v>
      </c>
      <c r="M93" s="24">
        <v>17</v>
      </c>
      <c r="N93" s="24">
        <v>17</v>
      </c>
      <c r="O93" s="24">
        <v>17</v>
      </c>
      <c r="P93" s="24">
        <v>16</v>
      </c>
      <c r="Q93" s="24">
        <v>16</v>
      </c>
      <c r="R93" s="24">
        <v>16</v>
      </c>
      <c r="S93" s="24">
        <v>16</v>
      </c>
      <c r="T93" s="24">
        <v>16</v>
      </c>
      <c r="U93" s="24">
        <v>16</v>
      </c>
      <c r="V93" s="24">
        <v>16</v>
      </c>
      <c r="W93" s="24">
        <v>16</v>
      </c>
      <c r="X93" s="24">
        <v>16</v>
      </c>
      <c r="Y93" s="24">
        <v>16</v>
      </c>
      <c r="Z93" s="24">
        <v>15</v>
      </c>
      <c r="AA93" s="24">
        <v>14</v>
      </c>
      <c r="AB93" s="24">
        <v>14</v>
      </c>
      <c r="AC93" s="24">
        <v>14</v>
      </c>
      <c r="AD93" s="24">
        <v>13</v>
      </c>
      <c r="AE93" s="24">
        <v>13</v>
      </c>
      <c r="AF93" s="24">
        <v>13</v>
      </c>
      <c r="AG93" s="24">
        <v>13</v>
      </c>
      <c r="AH93" s="24">
        <v>13</v>
      </c>
      <c r="AI93" s="24">
        <v>13</v>
      </c>
      <c r="AJ93" s="24">
        <v>13</v>
      </c>
      <c r="AK93" s="24">
        <v>13</v>
      </c>
      <c r="AL93" s="24">
        <v>13</v>
      </c>
      <c r="AM93" s="24">
        <v>13</v>
      </c>
      <c r="AN93" s="24">
        <v>13</v>
      </c>
      <c r="AO93" s="24">
        <v>11</v>
      </c>
      <c r="AP93" s="24">
        <v>11</v>
      </c>
      <c r="AQ93" s="24">
        <v>11</v>
      </c>
      <c r="AR93" s="24">
        <v>10</v>
      </c>
      <c r="AS93" s="24">
        <v>10</v>
      </c>
      <c r="AT93" s="24">
        <v>10</v>
      </c>
      <c r="AU93" s="24">
        <v>10</v>
      </c>
      <c r="AV93" s="24">
        <v>10</v>
      </c>
      <c r="AW93" s="24">
        <v>10</v>
      </c>
      <c r="AX93" s="24">
        <v>10</v>
      </c>
      <c r="AY93" s="24">
        <v>10</v>
      </c>
      <c r="AZ93" s="24">
        <v>10</v>
      </c>
      <c r="BA93" s="24">
        <v>10</v>
      </c>
      <c r="BB93" s="24">
        <v>10</v>
      </c>
      <c r="BC93" s="24">
        <v>11</v>
      </c>
      <c r="BD93" s="24">
        <v>11</v>
      </c>
      <c r="BE93" s="24">
        <v>11</v>
      </c>
      <c r="BF93" s="24">
        <v>11</v>
      </c>
      <c r="BG93" s="24">
        <v>11</v>
      </c>
      <c r="BH93" s="24">
        <v>10</v>
      </c>
      <c r="BI93" s="24">
        <v>10</v>
      </c>
      <c r="BJ93" s="24">
        <v>10</v>
      </c>
      <c r="BK93" s="24">
        <v>10</v>
      </c>
      <c r="BL93" s="24">
        <v>10</v>
      </c>
      <c r="BM93" s="24">
        <v>9</v>
      </c>
      <c r="BN93" s="24">
        <v>9</v>
      </c>
      <c r="BO93" s="24">
        <v>8</v>
      </c>
      <c r="BP93" s="24">
        <v>8</v>
      </c>
      <c r="BQ93" s="24">
        <v>8</v>
      </c>
      <c r="BR93" s="24">
        <v>8</v>
      </c>
      <c r="BS93" s="24">
        <v>7</v>
      </c>
      <c r="BT93" s="24">
        <v>7</v>
      </c>
      <c r="BU93" s="24">
        <v>7</v>
      </c>
      <c r="BV93" s="24">
        <v>5</v>
      </c>
      <c r="BW93" s="24">
        <v>5</v>
      </c>
      <c r="BX93" s="24">
        <v>5</v>
      </c>
      <c r="BY93" s="24">
        <v>5</v>
      </c>
      <c r="BZ93" s="24">
        <v>4</v>
      </c>
      <c r="CA93" s="24">
        <v>4</v>
      </c>
      <c r="CB93" s="24">
        <v>4</v>
      </c>
      <c r="CC93" s="24">
        <v>3</v>
      </c>
      <c r="CD93" s="24">
        <v>3</v>
      </c>
      <c r="CE93" s="24">
        <v>3</v>
      </c>
      <c r="CF93" s="24">
        <v>3</v>
      </c>
      <c r="CG93" s="24">
        <v>3</v>
      </c>
      <c r="CH93" s="24">
        <v>2</v>
      </c>
      <c r="CI93" s="24">
        <v>3</v>
      </c>
      <c r="CJ93" s="24">
        <v>3</v>
      </c>
      <c r="CK93" s="24">
        <v>3</v>
      </c>
      <c r="CL93" s="24">
        <v>3</v>
      </c>
      <c r="CM93" s="24">
        <v>2</v>
      </c>
      <c r="CN93" s="24">
        <v>2</v>
      </c>
      <c r="CO93" s="24">
        <v>2</v>
      </c>
      <c r="CP93" s="24">
        <v>2</v>
      </c>
      <c r="CQ93" s="24">
        <v>2</v>
      </c>
      <c r="CR93" s="24">
        <v>1</v>
      </c>
      <c r="CS93" s="24">
        <v>0</v>
      </c>
      <c r="CT93" s="24">
        <v>0</v>
      </c>
      <c r="CU93" s="24">
        <v>0</v>
      </c>
      <c r="CV93" s="24">
        <v>0</v>
      </c>
      <c r="CW93" s="24">
        <v>0</v>
      </c>
      <c r="CX93" s="24">
        <v>0</v>
      </c>
      <c r="CY93" s="24">
        <v>0</v>
      </c>
      <c r="CZ93" s="24">
        <v>0</v>
      </c>
      <c r="DA93" s="24">
        <v>0</v>
      </c>
      <c r="DB93" s="24">
        <v>0</v>
      </c>
      <c r="DC93" s="24">
        <v>15</v>
      </c>
      <c r="DD93" s="24">
        <v>15</v>
      </c>
      <c r="DE93" s="24">
        <v>17</v>
      </c>
      <c r="DF93" s="24">
        <v>15</v>
      </c>
      <c r="DG93" s="24">
        <v>15</v>
      </c>
      <c r="DH93" s="24">
        <v>16</v>
      </c>
      <c r="DI93" s="24">
        <v>15</v>
      </c>
      <c r="DJ93" s="24">
        <v>15</v>
      </c>
      <c r="DK93" s="24">
        <v>15</v>
      </c>
      <c r="DL93" s="24">
        <v>14</v>
      </c>
      <c r="DM93" s="24">
        <v>14</v>
      </c>
      <c r="DN93" s="24">
        <v>14</v>
      </c>
      <c r="DO93" s="24">
        <v>15</v>
      </c>
      <c r="DP93" s="24">
        <v>15</v>
      </c>
      <c r="DQ93" s="24">
        <v>14</v>
      </c>
      <c r="DR93" s="24">
        <v>15</v>
      </c>
      <c r="DS93" s="24">
        <v>15</v>
      </c>
      <c r="DT93" s="24">
        <v>15</v>
      </c>
      <c r="DU93" s="24">
        <v>15</v>
      </c>
      <c r="DV93" s="24">
        <v>15</v>
      </c>
      <c r="DW93" s="24">
        <v>15</v>
      </c>
      <c r="DX93" s="24">
        <v>15</v>
      </c>
      <c r="DY93" s="24">
        <v>15</v>
      </c>
      <c r="DZ93" s="24">
        <v>14</v>
      </c>
      <c r="EA93" s="24">
        <v>14</v>
      </c>
      <c r="EB93" s="24">
        <v>15</v>
      </c>
      <c r="EC93" s="24">
        <v>15</v>
      </c>
      <c r="ED93" s="24">
        <v>16</v>
      </c>
      <c r="EE93" s="24">
        <v>16</v>
      </c>
      <c r="EF93" s="24">
        <v>16</v>
      </c>
      <c r="EG93" s="24">
        <v>16</v>
      </c>
      <c r="EH93" s="24">
        <v>16</v>
      </c>
      <c r="EI93" s="24">
        <v>16</v>
      </c>
      <c r="EJ93" s="24">
        <v>16</v>
      </c>
      <c r="EK93" s="24">
        <v>15</v>
      </c>
      <c r="EL93" s="24">
        <v>14</v>
      </c>
      <c r="EM93" s="24">
        <v>14</v>
      </c>
      <c r="EN93" s="24">
        <v>13</v>
      </c>
      <c r="EO93" s="24">
        <v>13</v>
      </c>
      <c r="EP93" s="24">
        <v>12</v>
      </c>
      <c r="EQ93" s="24">
        <v>12</v>
      </c>
      <c r="ER93" s="24">
        <v>12</v>
      </c>
      <c r="ES93" s="24">
        <v>12</v>
      </c>
      <c r="ET93" s="24">
        <v>12</v>
      </c>
      <c r="EU93" s="24">
        <v>12</v>
      </c>
      <c r="EV93" s="24">
        <v>12</v>
      </c>
      <c r="EW93" s="24">
        <v>12</v>
      </c>
      <c r="EX93" s="24">
        <v>12</v>
      </c>
      <c r="EY93" s="24">
        <v>12</v>
      </c>
      <c r="EZ93" s="24">
        <v>12</v>
      </c>
      <c r="FA93" s="24">
        <v>12</v>
      </c>
      <c r="FB93" s="24">
        <v>12</v>
      </c>
      <c r="FC93" s="24">
        <v>11</v>
      </c>
      <c r="FD93" s="24">
        <v>11</v>
      </c>
      <c r="FE93" s="24">
        <v>11</v>
      </c>
      <c r="FF93" s="24">
        <v>11</v>
      </c>
      <c r="FG93" s="24">
        <v>11</v>
      </c>
      <c r="FH93" s="24">
        <v>10</v>
      </c>
      <c r="FI93" s="24">
        <v>10</v>
      </c>
      <c r="FJ93" s="24">
        <v>9</v>
      </c>
      <c r="FK93" s="24">
        <v>9</v>
      </c>
      <c r="FL93" s="24">
        <v>9</v>
      </c>
      <c r="FM93" s="24">
        <v>8</v>
      </c>
      <c r="FN93" s="24">
        <v>8</v>
      </c>
      <c r="FO93" s="24">
        <v>8</v>
      </c>
      <c r="FP93" s="24">
        <v>8</v>
      </c>
      <c r="FQ93" s="24">
        <v>7</v>
      </c>
      <c r="FR93" s="24">
        <v>7</v>
      </c>
      <c r="FS93" s="24">
        <v>6</v>
      </c>
      <c r="FT93" s="24">
        <v>6</v>
      </c>
      <c r="FU93" s="24">
        <v>5</v>
      </c>
      <c r="FV93" s="24">
        <v>5</v>
      </c>
      <c r="FW93" s="24">
        <v>5</v>
      </c>
      <c r="FX93" s="24">
        <v>4</v>
      </c>
      <c r="FY93" s="24">
        <v>4</v>
      </c>
      <c r="FZ93" s="24">
        <v>4</v>
      </c>
      <c r="GA93" s="24">
        <v>4</v>
      </c>
      <c r="GB93" s="24">
        <v>3</v>
      </c>
      <c r="GC93" s="24">
        <v>3</v>
      </c>
      <c r="GD93" s="24">
        <v>3</v>
      </c>
      <c r="GE93" s="24">
        <v>3</v>
      </c>
      <c r="GF93" s="24">
        <v>3</v>
      </c>
      <c r="GG93" s="24">
        <v>3</v>
      </c>
      <c r="GH93" s="24">
        <v>3</v>
      </c>
      <c r="GI93" s="24">
        <v>3</v>
      </c>
      <c r="GJ93" s="24">
        <v>3</v>
      </c>
      <c r="GK93" s="24">
        <v>2</v>
      </c>
      <c r="GL93" s="24">
        <v>2</v>
      </c>
      <c r="GM93" s="24">
        <v>2</v>
      </c>
      <c r="GN93" s="24">
        <v>2</v>
      </c>
      <c r="GO93" s="24">
        <v>2</v>
      </c>
      <c r="GP93" s="24">
        <v>2</v>
      </c>
      <c r="GQ93" s="24">
        <v>1</v>
      </c>
      <c r="GR93" s="24">
        <v>1</v>
      </c>
      <c r="GS93" s="24">
        <v>0</v>
      </c>
      <c r="GT93" s="24">
        <v>0</v>
      </c>
      <c r="GU93" s="24">
        <v>0</v>
      </c>
      <c r="GV93" s="24">
        <v>0</v>
      </c>
      <c r="GW93" s="24">
        <v>0</v>
      </c>
      <c r="GX93" s="24">
        <v>0</v>
      </c>
      <c r="GY93" s="25">
        <v>0</v>
      </c>
    </row>
    <row r="94" spans="1:207" s="17" customFormat="1" ht="12.75" hidden="1" x14ac:dyDescent="0.2">
      <c r="A94" s="23" t="s">
        <v>214</v>
      </c>
      <c r="B94" s="24">
        <v>2014</v>
      </c>
      <c r="C94" s="24">
        <f>SUM(Tabla1[[#This Row],[Hombres_0]:[Hombres_100 y más]])</f>
        <v>935</v>
      </c>
      <c r="D94" s="24">
        <f>SUM(Tabla1[[#This Row],[Mujeres_0]:[Mujeres_100 y más]])</f>
        <v>963</v>
      </c>
      <c r="E94" s="24">
        <f>Tabla1[[#This Row],[TOTAL HOMBRES]]+Tabla1[[#This Row],[TOTAL MUJERES]]</f>
        <v>1898</v>
      </c>
      <c r="F94" s="24">
        <v>20</v>
      </c>
      <c r="G94" s="24">
        <v>21</v>
      </c>
      <c r="H94" s="24">
        <v>21</v>
      </c>
      <c r="I94" s="24">
        <v>19</v>
      </c>
      <c r="J94" s="24">
        <v>19</v>
      </c>
      <c r="K94" s="24">
        <v>18</v>
      </c>
      <c r="L94" s="24">
        <v>18</v>
      </c>
      <c r="M94" s="24">
        <v>17</v>
      </c>
      <c r="N94" s="24">
        <v>17</v>
      </c>
      <c r="O94" s="24">
        <v>17</v>
      </c>
      <c r="P94" s="24">
        <v>16</v>
      </c>
      <c r="Q94" s="24">
        <v>16</v>
      </c>
      <c r="R94" s="24">
        <v>16</v>
      </c>
      <c r="S94" s="24">
        <v>16</v>
      </c>
      <c r="T94" s="24">
        <v>16</v>
      </c>
      <c r="U94" s="24">
        <v>16</v>
      </c>
      <c r="V94" s="24">
        <v>15</v>
      </c>
      <c r="W94" s="24">
        <v>15</v>
      </c>
      <c r="X94" s="24">
        <v>15</v>
      </c>
      <c r="Y94" s="24">
        <v>15</v>
      </c>
      <c r="Z94" s="24">
        <v>15</v>
      </c>
      <c r="AA94" s="24">
        <v>14</v>
      </c>
      <c r="AB94" s="24">
        <v>14</v>
      </c>
      <c r="AC94" s="24">
        <v>14</v>
      </c>
      <c r="AD94" s="24">
        <v>14</v>
      </c>
      <c r="AE94" s="24">
        <v>14</v>
      </c>
      <c r="AF94" s="24">
        <v>13</v>
      </c>
      <c r="AG94" s="24">
        <v>13</v>
      </c>
      <c r="AH94" s="24">
        <v>13</v>
      </c>
      <c r="AI94" s="24">
        <v>13</v>
      </c>
      <c r="AJ94" s="24">
        <v>13</v>
      </c>
      <c r="AK94" s="24">
        <v>13</v>
      </c>
      <c r="AL94" s="24">
        <v>13</v>
      </c>
      <c r="AM94" s="24">
        <v>13</v>
      </c>
      <c r="AN94" s="24">
        <v>13</v>
      </c>
      <c r="AO94" s="24">
        <v>12</v>
      </c>
      <c r="AP94" s="24">
        <v>12</v>
      </c>
      <c r="AQ94" s="24">
        <v>11</v>
      </c>
      <c r="AR94" s="24">
        <v>10</v>
      </c>
      <c r="AS94" s="24">
        <v>10</v>
      </c>
      <c r="AT94" s="24">
        <v>10</v>
      </c>
      <c r="AU94" s="24">
        <v>9</v>
      </c>
      <c r="AV94" s="24">
        <v>9</v>
      </c>
      <c r="AW94" s="24">
        <v>9</v>
      </c>
      <c r="AX94" s="24">
        <v>9</v>
      </c>
      <c r="AY94" s="24">
        <v>9</v>
      </c>
      <c r="AZ94" s="24">
        <v>10</v>
      </c>
      <c r="BA94" s="24">
        <v>10</v>
      </c>
      <c r="BB94" s="24">
        <v>10</v>
      </c>
      <c r="BC94" s="24">
        <v>10</v>
      </c>
      <c r="BD94" s="24">
        <v>11</v>
      </c>
      <c r="BE94" s="24">
        <v>11</v>
      </c>
      <c r="BF94" s="24">
        <v>11</v>
      </c>
      <c r="BG94" s="24">
        <v>10</v>
      </c>
      <c r="BH94" s="24">
        <v>11</v>
      </c>
      <c r="BI94" s="24">
        <v>11</v>
      </c>
      <c r="BJ94" s="24">
        <v>11</v>
      </c>
      <c r="BK94" s="24">
        <v>11</v>
      </c>
      <c r="BL94" s="24">
        <v>11</v>
      </c>
      <c r="BM94" s="24">
        <v>9</v>
      </c>
      <c r="BN94" s="24">
        <v>9</v>
      </c>
      <c r="BO94" s="24">
        <v>9</v>
      </c>
      <c r="BP94" s="24">
        <v>9</v>
      </c>
      <c r="BQ94" s="24">
        <v>8</v>
      </c>
      <c r="BR94" s="24">
        <v>8</v>
      </c>
      <c r="BS94" s="24">
        <v>8</v>
      </c>
      <c r="BT94" s="24">
        <v>7</v>
      </c>
      <c r="BU94" s="24">
        <v>7</v>
      </c>
      <c r="BV94" s="24">
        <v>6</v>
      </c>
      <c r="BW94" s="24">
        <v>6</v>
      </c>
      <c r="BX94" s="24">
        <v>5</v>
      </c>
      <c r="BY94" s="24">
        <v>4</v>
      </c>
      <c r="BZ94" s="24">
        <v>4</v>
      </c>
      <c r="CA94" s="24">
        <v>4</v>
      </c>
      <c r="CB94" s="24">
        <v>4</v>
      </c>
      <c r="CC94" s="24">
        <v>3</v>
      </c>
      <c r="CD94" s="24">
        <v>3</v>
      </c>
      <c r="CE94" s="24">
        <v>3</v>
      </c>
      <c r="CF94" s="24">
        <v>3</v>
      </c>
      <c r="CG94" s="24">
        <v>3</v>
      </c>
      <c r="CH94" s="24">
        <v>2</v>
      </c>
      <c r="CI94" s="24">
        <v>2</v>
      </c>
      <c r="CJ94" s="24">
        <v>2</v>
      </c>
      <c r="CK94" s="24">
        <v>2</v>
      </c>
      <c r="CL94" s="24">
        <v>2</v>
      </c>
      <c r="CM94" s="24">
        <v>2</v>
      </c>
      <c r="CN94" s="24">
        <v>2</v>
      </c>
      <c r="CO94" s="24">
        <v>2</v>
      </c>
      <c r="CP94" s="24">
        <v>2</v>
      </c>
      <c r="CQ94" s="24">
        <v>1</v>
      </c>
      <c r="CR94" s="24">
        <v>1</v>
      </c>
      <c r="CS94" s="24">
        <v>0</v>
      </c>
      <c r="CT94" s="24">
        <v>0</v>
      </c>
      <c r="CU94" s="24">
        <v>0</v>
      </c>
      <c r="CV94" s="24">
        <v>0</v>
      </c>
      <c r="CW94" s="24">
        <v>0</v>
      </c>
      <c r="CX94" s="24">
        <v>0</v>
      </c>
      <c r="CY94" s="24">
        <v>0</v>
      </c>
      <c r="CZ94" s="24">
        <v>0</v>
      </c>
      <c r="DA94" s="24">
        <v>0</v>
      </c>
      <c r="DB94" s="24">
        <v>0</v>
      </c>
      <c r="DC94" s="24">
        <v>15</v>
      </c>
      <c r="DD94" s="24">
        <v>15</v>
      </c>
      <c r="DE94" s="24">
        <v>16</v>
      </c>
      <c r="DF94" s="24">
        <v>15</v>
      </c>
      <c r="DG94" s="24">
        <v>15</v>
      </c>
      <c r="DH94" s="24">
        <v>16</v>
      </c>
      <c r="DI94" s="24">
        <v>15</v>
      </c>
      <c r="DJ94" s="24">
        <v>15</v>
      </c>
      <c r="DK94" s="24">
        <v>15</v>
      </c>
      <c r="DL94" s="24">
        <v>14</v>
      </c>
      <c r="DM94" s="24">
        <v>14</v>
      </c>
      <c r="DN94" s="24">
        <v>14</v>
      </c>
      <c r="DO94" s="24">
        <v>13</v>
      </c>
      <c r="DP94" s="24">
        <v>14</v>
      </c>
      <c r="DQ94" s="24">
        <v>14</v>
      </c>
      <c r="DR94" s="24">
        <v>14</v>
      </c>
      <c r="DS94" s="24">
        <v>14</v>
      </c>
      <c r="DT94" s="24">
        <v>14</v>
      </c>
      <c r="DU94" s="24">
        <v>14</v>
      </c>
      <c r="DV94" s="24">
        <v>15</v>
      </c>
      <c r="DW94" s="24">
        <v>15</v>
      </c>
      <c r="DX94" s="24">
        <v>15</v>
      </c>
      <c r="DY94" s="24">
        <v>15</v>
      </c>
      <c r="DZ94" s="24">
        <v>15</v>
      </c>
      <c r="EA94" s="24">
        <v>15</v>
      </c>
      <c r="EB94" s="24">
        <v>15</v>
      </c>
      <c r="EC94" s="24">
        <v>16</v>
      </c>
      <c r="ED94" s="24">
        <v>16</v>
      </c>
      <c r="EE94" s="24">
        <v>16</v>
      </c>
      <c r="EF94" s="24">
        <v>16</v>
      </c>
      <c r="EG94" s="24">
        <v>16</v>
      </c>
      <c r="EH94" s="24">
        <v>16</v>
      </c>
      <c r="EI94" s="24">
        <v>16</v>
      </c>
      <c r="EJ94" s="24">
        <v>16</v>
      </c>
      <c r="EK94" s="24">
        <v>15</v>
      </c>
      <c r="EL94" s="24">
        <v>15</v>
      </c>
      <c r="EM94" s="24">
        <v>14</v>
      </c>
      <c r="EN94" s="24">
        <v>13</v>
      </c>
      <c r="EO94" s="24">
        <v>13</v>
      </c>
      <c r="EP94" s="24">
        <v>12</v>
      </c>
      <c r="EQ94" s="24">
        <v>11</v>
      </c>
      <c r="ER94" s="24">
        <v>11</v>
      </c>
      <c r="ES94" s="24">
        <v>11</v>
      </c>
      <c r="ET94" s="24">
        <v>11</v>
      </c>
      <c r="EU94" s="24">
        <v>11</v>
      </c>
      <c r="EV94" s="24">
        <v>12</v>
      </c>
      <c r="EW94" s="24">
        <v>12</v>
      </c>
      <c r="EX94" s="24">
        <v>12</v>
      </c>
      <c r="EY94" s="24">
        <v>12</v>
      </c>
      <c r="EZ94" s="24">
        <v>12</v>
      </c>
      <c r="FA94" s="24">
        <v>12</v>
      </c>
      <c r="FB94" s="24">
        <v>12</v>
      </c>
      <c r="FC94" s="24">
        <v>11</v>
      </c>
      <c r="FD94" s="24">
        <v>11</v>
      </c>
      <c r="FE94" s="24">
        <v>11</v>
      </c>
      <c r="FF94" s="24">
        <v>11</v>
      </c>
      <c r="FG94" s="24">
        <v>11</v>
      </c>
      <c r="FH94" s="24">
        <v>10</v>
      </c>
      <c r="FI94" s="24">
        <v>10</v>
      </c>
      <c r="FJ94" s="24">
        <v>9</v>
      </c>
      <c r="FK94" s="24">
        <v>9</v>
      </c>
      <c r="FL94" s="24">
        <v>9</v>
      </c>
      <c r="FM94" s="24">
        <v>9</v>
      </c>
      <c r="FN94" s="24">
        <v>8</v>
      </c>
      <c r="FO94" s="24">
        <v>8</v>
      </c>
      <c r="FP94" s="24">
        <v>8</v>
      </c>
      <c r="FQ94" s="24">
        <v>7</v>
      </c>
      <c r="FR94" s="24">
        <v>7</v>
      </c>
      <c r="FS94" s="24">
        <v>6</v>
      </c>
      <c r="FT94" s="24">
        <v>6</v>
      </c>
      <c r="FU94" s="24">
        <v>6</v>
      </c>
      <c r="FV94" s="24">
        <v>6</v>
      </c>
      <c r="FW94" s="24">
        <v>4</v>
      </c>
      <c r="FX94" s="24">
        <v>4</v>
      </c>
      <c r="FY94" s="24">
        <v>4</v>
      </c>
      <c r="FZ94" s="24">
        <v>4</v>
      </c>
      <c r="GA94" s="24">
        <v>4</v>
      </c>
      <c r="GB94" s="24">
        <v>3</v>
      </c>
      <c r="GC94" s="24">
        <v>3</v>
      </c>
      <c r="GD94" s="24">
        <v>3</v>
      </c>
      <c r="GE94" s="24">
        <v>3</v>
      </c>
      <c r="GF94" s="24">
        <v>3</v>
      </c>
      <c r="GG94" s="24">
        <v>3</v>
      </c>
      <c r="GH94" s="24">
        <v>3</v>
      </c>
      <c r="GI94" s="24">
        <v>3</v>
      </c>
      <c r="GJ94" s="24">
        <v>3</v>
      </c>
      <c r="GK94" s="24">
        <v>2</v>
      </c>
      <c r="GL94" s="24">
        <v>2</v>
      </c>
      <c r="GM94" s="24">
        <v>2</v>
      </c>
      <c r="GN94" s="24">
        <v>2</v>
      </c>
      <c r="GO94" s="24">
        <v>2</v>
      </c>
      <c r="GP94" s="24">
        <v>2</v>
      </c>
      <c r="GQ94" s="24">
        <v>1</v>
      </c>
      <c r="GR94" s="24">
        <v>0</v>
      </c>
      <c r="GS94" s="24">
        <v>0</v>
      </c>
      <c r="GT94" s="24">
        <v>0</v>
      </c>
      <c r="GU94" s="24">
        <v>0</v>
      </c>
      <c r="GV94" s="24">
        <v>0</v>
      </c>
      <c r="GW94" s="24">
        <v>0</v>
      </c>
      <c r="GX94" s="24">
        <v>0</v>
      </c>
      <c r="GY94" s="25">
        <v>0</v>
      </c>
    </row>
    <row r="95" spans="1:207" s="17" customFormat="1" ht="12.75" hidden="1" x14ac:dyDescent="0.2">
      <c r="A95" s="23" t="s">
        <v>214</v>
      </c>
      <c r="B95" s="24">
        <v>2015</v>
      </c>
      <c r="C95" s="24">
        <f>SUM(Tabla1[[#This Row],[Hombres_0]:[Hombres_100 y más]])</f>
        <v>943</v>
      </c>
      <c r="D95" s="24">
        <f>SUM(Tabla1[[#This Row],[Mujeres_0]:[Mujeres_100 y más]])</f>
        <v>967</v>
      </c>
      <c r="E95" s="24">
        <f>Tabla1[[#This Row],[TOTAL HOMBRES]]+Tabla1[[#This Row],[TOTAL MUJERES]]</f>
        <v>1910</v>
      </c>
      <c r="F95" s="24">
        <v>20</v>
      </c>
      <c r="G95" s="24">
        <v>21</v>
      </c>
      <c r="H95" s="24">
        <v>21</v>
      </c>
      <c r="I95" s="24">
        <v>20</v>
      </c>
      <c r="J95" s="24">
        <v>19</v>
      </c>
      <c r="K95" s="24">
        <v>19</v>
      </c>
      <c r="L95" s="24">
        <v>19</v>
      </c>
      <c r="M95" s="24">
        <v>17</v>
      </c>
      <c r="N95" s="24">
        <v>17</v>
      </c>
      <c r="O95" s="24">
        <v>16</v>
      </c>
      <c r="P95" s="24">
        <v>16</v>
      </c>
      <c r="Q95" s="24">
        <v>16</v>
      </c>
      <c r="R95" s="24">
        <v>16</v>
      </c>
      <c r="S95" s="24">
        <v>15</v>
      </c>
      <c r="T95" s="24">
        <v>15</v>
      </c>
      <c r="U95" s="24">
        <v>15</v>
      </c>
      <c r="V95" s="24">
        <v>15</v>
      </c>
      <c r="W95" s="24">
        <v>15</v>
      </c>
      <c r="X95" s="24">
        <v>15</v>
      </c>
      <c r="Y95" s="24">
        <v>15</v>
      </c>
      <c r="Z95" s="24">
        <v>15</v>
      </c>
      <c r="AA95" s="24">
        <v>15</v>
      </c>
      <c r="AB95" s="24">
        <v>14</v>
      </c>
      <c r="AC95" s="24">
        <v>14</v>
      </c>
      <c r="AD95" s="24">
        <v>14</v>
      </c>
      <c r="AE95" s="24">
        <v>14</v>
      </c>
      <c r="AF95" s="24">
        <v>14</v>
      </c>
      <c r="AG95" s="24">
        <v>13</v>
      </c>
      <c r="AH95" s="24">
        <v>13</v>
      </c>
      <c r="AI95" s="24">
        <v>13</v>
      </c>
      <c r="AJ95" s="24">
        <v>13</v>
      </c>
      <c r="AK95" s="24">
        <v>13</v>
      </c>
      <c r="AL95" s="24">
        <v>13</v>
      </c>
      <c r="AM95" s="24">
        <v>13</v>
      </c>
      <c r="AN95" s="24">
        <v>13</v>
      </c>
      <c r="AO95" s="24">
        <v>12</v>
      </c>
      <c r="AP95" s="24">
        <v>12</v>
      </c>
      <c r="AQ95" s="24">
        <v>11</v>
      </c>
      <c r="AR95" s="24">
        <v>11</v>
      </c>
      <c r="AS95" s="24">
        <v>10</v>
      </c>
      <c r="AT95" s="24">
        <v>10</v>
      </c>
      <c r="AU95" s="24">
        <v>9</v>
      </c>
      <c r="AV95" s="24">
        <v>9</v>
      </c>
      <c r="AW95" s="24">
        <v>9</v>
      </c>
      <c r="AX95" s="24">
        <v>9</v>
      </c>
      <c r="AY95" s="24">
        <v>9</v>
      </c>
      <c r="AZ95" s="24">
        <v>10</v>
      </c>
      <c r="BA95" s="24">
        <v>10</v>
      </c>
      <c r="BB95" s="24">
        <v>10</v>
      </c>
      <c r="BC95" s="24">
        <v>10</v>
      </c>
      <c r="BD95" s="24">
        <v>11</v>
      </c>
      <c r="BE95" s="24">
        <v>11</v>
      </c>
      <c r="BF95" s="24">
        <v>11</v>
      </c>
      <c r="BG95" s="24">
        <v>11</v>
      </c>
      <c r="BH95" s="24">
        <v>11</v>
      </c>
      <c r="BI95" s="24">
        <v>11</v>
      </c>
      <c r="BJ95" s="24">
        <v>11</v>
      </c>
      <c r="BK95" s="24">
        <v>11</v>
      </c>
      <c r="BL95" s="24">
        <v>11</v>
      </c>
      <c r="BM95" s="24">
        <v>10</v>
      </c>
      <c r="BN95" s="24">
        <v>9</v>
      </c>
      <c r="BO95" s="24">
        <v>9</v>
      </c>
      <c r="BP95" s="24">
        <v>9</v>
      </c>
      <c r="BQ95" s="24">
        <v>8</v>
      </c>
      <c r="BR95" s="24">
        <v>8</v>
      </c>
      <c r="BS95" s="24">
        <v>8</v>
      </c>
      <c r="BT95" s="24">
        <v>7</v>
      </c>
      <c r="BU95" s="24">
        <v>7</v>
      </c>
      <c r="BV95" s="24">
        <v>6</v>
      </c>
      <c r="BW95" s="24">
        <v>6</v>
      </c>
      <c r="BX95" s="24">
        <v>6</v>
      </c>
      <c r="BY95" s="24">
        <v>4</v>
      </c>
      <c r="BZ95" s="24">
        <v>4</v>
      </c>
      <c r="CA95" s="24">
        <v>4</v>
      </c>
      <c r="CB95" s="24">
        <v>4</v>
      </c>
      <c r="CC95" s="24">
        <v>4</v>
      </c>
      <c r="CD95" s="24">
        <v>3</v>
      </c>
      <c r="CE95" s="24">
        <v>3</v>
      </c>
      <c r="CF95" s="24">
        <v>3</v>
      </c>
      <c r="CG95" s="24">
        <v>3</v>
      </c>
      <c r="CH95" s="24">
        <v>2</v>
      </c>
      <c r="CI95" s="24">
        <v>2</v>
      </c>
      <c r="CJ95" s="24">
        <v>2</v>
      </c>
      <c r="CK95" s="24">
        <v>2</v>
      </c>
      <c r="CL95" s="24">
        <v>2</v>
      </c>
      <c r="CM95" s="24">
        <v>2</v>
      </c>
      <c r="CN95" s="24">
        <v>2</v>
      </c>
      <c r="CO95" s="24">
        <v>2</v>
      </c>
      <c r="CP95" s="24">
        <v>2</v>
      </c>
      <c r="CQ95" s="24">
        <v>2</v>
      </c>
      <c r="CR95" s="24">
        <v>1</v>
      </c>
      <c r="CS95" s="24">
        <v>1</v>
      </c>
      <c r="CT95" s="24">
        <v>0</v>
      </c>
      <c r="CU95" s="24">
        <v>0</v>
      </c>
      <c r="CV95" s="24">
        <v>0</v>
      </c>
      <c r="CW95" s="24">
        <v>0</v>
      </c>
      <c r="CX95" s="24">
        <v>0</v>
      </c>
      <c r="CY95" s="24">
        <v>0</v>
      </c>
      <c r="CZ95" s="24">
        <v>0</v>
      </c>
      <c r="DA95" s="24">
        <v>0</v>
      </c>
      <c r="DB95" s="24">
        <v>0</v>
      </c>
      <c r="DC95" s="24">
        <v>15</v>
      </c>
      <c r="DD95" s="24">
        <v>15</v>
      </c>
      <c r="DE95" s="24">
        <v>16</v>
      </c>
      <c r="DF95" s="24">
        <v>15</v>
      </c>
      <c r="DG95" s="24">
        <v>16</v>
      </c>
      <c r="DH95" s="24">
        <v>16</v>
      </c>
      <c r="DI95" s="24">
        <v>15</v>
      </c>
      <c r="DJ95" s="24">
        <v>15</v>
      </c>
      <c r="DK95" s="24">
        <v>14</v>
      </c>
      <c r="DL95" s="24">
        <v>14</v>
      </c>
      <c r="DM95" s="24">
        <v>14</v>
      </c>
      <c r="DN95" s="24">
        <v>13</v>
      </c>
      <c r="DO95" s="24">
        <v>13</v>
      </c>
      <c r="DP95" s="24">
        <v>13</v>
      </c>
      <c r="DQ95" s="24">
        <v>14</v>
      </c>
      <c r="DR95" s="24">
        <v>14</v>
      </c>
      <c r="DS95" s="24">
        <v>14</v>
      </c>
      <c r="DT95" s="24">
        <v>14</v>
      </c>
      <c r="DU95" s="24">
        <v>14</v>
      </c>
      <c r="DV95" s="24">
        <v>14</v>
      </c>
      <c r="DW95" s="24">
        <v>14</v>
      </c>
      <c r="DX95" s="24">
        <v>15</v>
      </c>
      <c r="DY95" s="24">
        <v>15</v>
      </c>
      <c r="DZ95" s="24">
        <v>15</v>
      </c>
      <c r="EA95" s="24">
        <v>15</v>
      </c>
      <c r="EB95" s="24">
        <v>15</v>
      </c>
      <c r="EC95" s="24">
        <v>16</v>
      </c>
      <c r="ED95" s="24">
        <v>16</v>
      </c>
      <c r="EE95" s="24">
        <v>16</v>
      </c>
      <c r="EF95" s="24">
        <v>16</v>
      </c>
      <c r="EG95" s="24">
        <v>16</v>
      </c>
      <c r="EH95" s="24">
        <v>16</v>
      </c>
      <c r="EI95" s="24">
        <v>16</v>
      </c>
      <c r="EJ95" s="24">
        <v>16</v>
      </c>
      <c r="EK95" s="24">
        <v>15</v>
      </c>
      <c r="EL95" s="24">
        <v>15</v>
      </c>
      <c r="EM95" s="24">
        <v>14</v>
      </c>
      <c r="EN95" s="24">
        <v>13</v>
      </c>
      <c r="EO95" s="24">
        <v>13</v>
      </c>
      <c r="EP95" s="24">
        <v>13</v>
      </c>
      <c r="EQ95" s="24">
        <v>11</v>
      </c>
      <c r="ER95" s="24">
        <v>11</v>
      </c>
      <c r="ES95" s="24">
        <v>11</v>
      </c>
      <c r="ET95" s="24">
        <v>11</v>
      </c>
      <c r="EU95" s="24">
        <v>10</v>
      </c>
      <c r="EV95" s="24">
        <v>12</v>
      </c>
      <c r="EW95" s="24">
        <v>12</v>
      </c>
      <c r="EX95" s="24">
        <v>12</v>
      </c>
      <c r="EY95" s="24">
        <v>12</v>
      </c>
      <c r="EZ95" s="24">
        <v>12</v>
      </c>
      <c r="FA95" s="24">
        <v>12</v>
      </c>
      <c r="FB95" s="24">
        <v>12</v>
      </c>
      <c r="FC95" s="24">
        <v>12</v>
      </c>
      <c r="FD95" s="24">
        <v>12</v>
      </c>
      <c r="FE95" s="24">
        <v>12</v>
      </c>
      <c r="FF95" s="24">
        <v>11</v>
      </c>
      <c r="FG95" s="24">
        <v>11</v>
      </c>
      <c r="FH95" s="24">
        <v>10</v>
      </c>
      <c r="FI95" s="24">
        <v>10</v>
      </c>
      <c r="FJ95" s="24">
        <v>10</v>
      </c>
      <c r="FK95" s="24">
        <v>9</v>
      </c>
      <c r="FL95" s="24">
        <v>9</v>
      </c>
      <c r="FM95" s="24">
        <v>9</v>
      </c>
      <c r="FN95" s="24">
        <v>8</v>
      </c>
      <c r="FO95" s="24">
        <v>8</v>
      </c>
      <c r="FP95" s="24">
        <v>8</v>
      </c>
      <c r="FQ95" s="24">
        <v>8</v>
      </c>
      <c r="FR95" s="24">
        <v>7</v>
      </c>
      <c r="FS95" s="24">
        <v>6</v>
      </c>
      <c r="FT95" s="24">
        <v>6</v>
      </c>
      <c r="FU95" s="24">
        <v>6</v>
      </c>
      <c r="FV95" s="24">
        <v>6</v>
      </c>
      <c r="FW95" s="24">
        <v>5</v>
      </c>
      <c r="FX95" s="24">
        <v>4</v>
      </c>
      <c r="FY95" s="24">
        <v>4</v>
      </c>
      <c r="FZ95" s="24">
        <v>4</v>
      </c>
      <c r="GA95" s="24">
        <v>4</v>
      </c>
      <c r="GB95" s="24">
        <v>4</v>
      </c>
      <c r="GC95" s="24">
        <v>3</v>
      </c>
      <c r="GD95" s="24">
        <v>3</v>
      </c>
      <c r="GE95" s="24">
        <v>3</v>
      </c>
      <c r="GF95" s="24">
        <v>3</v>
      </c>
      <c r="GG95" s="24">
        <v>3</v>
      </c>
      <c r="GH95" s="24">
        <v>3</v>
      </c>
      <c r="GI95" s="24">
        <v>3</v>
      </c>
      <c r="GJ95" s="24">
        <v>3</v>
      </c>
      <c r="GK95" s="24">
        <v>2</v>
      </c>
      <c r="GL95" s="24">
        <v>2</v>
      </c>
      <c r="GM95" s="24">
        <v>2</v>
      </c>
      <c r="GN95" s="24">
        <v>2</v>
      </c>
      <c r="GO95" s="24">
        <v>2</v>
      </c>
      <c r="GP95" s="24">
        <v>2</v>
      </c>
      <c r="GQ95" s="24">
        <v>2</v>
      </c>
      <c r="GR95" s="24">
        <v>0</v>
      </c>
      <c r="GS95" s="24">
        <v>0</v>
      </c>
      <c r="GT95" s="24">
        <v>0</v>
      </c>
      <c r="GU95" s="24">
        <v>0</v>
      </c>
      <c r="GV95" s="24">
        <v>0</v>
      </c>
      <c r="GW95" s="24">
        <v>0</v>
      </c>
      <c r="GX95" s="24">
        <v>0</v>
      </c>
      <c r="GY95" s="25">
        <v>0</v>
      </c>
    </row>
    <row r="96" spans="1:207" s="17" customFormat="1" ht="12.75" hidden="1" x14ac:dyDescent="0.2">
      <c r="A96" s="23" t="s">
        <v>214</v>
      </c>
      <c r="B96" s="24">
        <v>2016</v>
      </c>
      <c r="C96" s="24">
        <f>SUM(Tabla1[[#This Row],[Hombres_0]:[Hombres_100 y más]])</f>
        <v>948</v>
      </c>
      <c r="D96" s="24">
        <f>SUM(Tabla1[[#This Row],[Mujeres_0]:[Mujeres_100 y más]])</f>
        <v>972</v>
      </c>
      <c r="E96" s="24">
        <f>Tabla1[[#This Row],[TOTAL HOMBRES]]+Tabla1[[#This Row],[TOTAL MUJERES]]</f>
        <v>1920</v>
      </c>
      <c r="F96" s="24">
        <v>20</v>
      </c>
      <c r="G96" s="24">
        <v>20</v>
      </c>
      <c r="H96" s="24">
        <v>20</v>
      </c>
      <c r="I96" s="24">
        <v>20</v>
      </c>
      <c r="J96" s="24">
        <v>19</v>
      </c>
      <c r="K96" s="24">
        <v>19</v>
      </c>
      <c r="L96" s="24">
        <v>19</v>
      </c>
      <c r="M96" s="24">
        <v>18</v>
      </c>
      <c r="N96" s="24">
        <v>17</v>
      </c>
      <c r="O96" s="24">
        <v>16</v>
      </c>
      <c r="P96" s="24">
        <v>16</v>
      </c>
      <c r="Q96" s="24">
        <v>15</v>
      </c>
      <c r="R96" s="24">
        <v>15</v>
      </c>
      <c r="S96" s="24">
        <v>15</v>
      </c>
      <c r="T96" s="24">
        <v>15</v>
      </c>
      <c r="U96" s="24">
        <v>15</v>
      </c>
      <c r="V96" s="24">
        <v>15</v>
      </c>
      <c r="W96" s="24">
        <v>15</v>
      </c>
      <c r="X96" s="24">
        <v>15</v>
      </c>
      <c r="Y96" s="24">
        <v>15</v>
      </c>
      <c r="Z96" s="24">
        <v>15</v>
      </c>
      <c r="AA96" s="24">
        <v>15</v>
      </c>
      <c r="AB96" s="24">
        <v>15</v>
      </c>
      <c r="AC96" s="24">
        <v>14</v>
      </c>
      <c r="AD96" s="24">
        <v>14</v>
      </c>
      <c r="AE96" s="24">
        <v>14</v>
      </c>
      <c r="AF96" s="24">
        <v>14</v>
      </c>
      <c r="AG96" s="24">
        <v>14</v>
      </c>
      <c r="AH96" s="24">
        <v>13</v>
      </c>
      <c r="AI96" s="24">
        <v>13</v>
      </c>
      <c r="AJ96" s="24">
        <v>13</v>
      </c>
      <c r="AK96" s="24">
        <v>13</v>
      </c>
      <c r="AL96" s="24">
        <v>13</v>
      </c>
      <c r="AM96" s="24">
        <v>13</v>
      </c>
      <c r="AN96" s="24">
        <v>12</v>
      </c>
      <c r="AO96" s="24">
        <v>12</v>
      </c>
      <c r="AP96" s="24">
        <v>12</v>
      </c>
      <c r="AQ96" s="24">
        <v>11</v>
      </c>
      <c r="AR96" s="24">
        <v>11</v>
      </c>
      <c r="AS96" s="24">
        <v>11</v>
      </c>
      <c r="AT96" s="24">
        <v>11</v>
      </c>
      <c r="AU96" s="24">
        <v>9</v>
      </c>
      <c r="AV96" s="24">
        <v>9</v>
      </c>
      <c r="AW96" s="24">
        <v>9</v>
      </c>
      <c r="AX96" s="24">
        <v>9</v>
      </c>
      <c r="AY96" s="24">
        <v>9</v>
      </c>
      <c r="AZ96" s="24">
        <v>10</v>
      </c>
      <c r="BA96" s="24">
        <v>10</v>
      </c>
      <c r="BB96" s="24">
        <v>10</v>
      </c>
      <c r="BC96" s="24">
        <v>10</v>
      </c>
      <c r="BD96" s="24">
        <v>11</v>
      </c>
      <c r="BE96" s="24">
        <v>11</v>
      </c>
      <c r="BF96" s="24">
        <v>11</v>
      </c>
      <c r="BG96" s="24">
        <v>11</v>
      </c>
      <c r="BH96" s="24">
        <v>12</v>
      </c>
      <c r="BI96" s="24">
        <v>11</v>
      </c>
      <c r="BJ96" s="24">
        <v>11</v>
      </c>
      <c r="BK96" s="24">
        <v>11</v>
      </c>
      <c r="BL96" s="24">
        <v>11</v>
      </c>
      <c r="BM96" s="24">
        <v>11</v>
      </c>
      <c r="BN96" s="24">
        <v>10</v>
      </c>
      <c r="BO96" s="24">
        <v>10</v>
      </c>
      <c r="BP96" s="24">
        <v>9</v>
      </c>
      <c r="BQ96" s="24">
        <v>8</v>
      </c>
      <c r="BR96" s="24">
        <v>8</v>
      </c>
      <c r="BS96" s="24">
        <v>8</v>
      </c>
      <c r="BT96" s="24">
        <v>7</v>
      </c>
      <c r="BU96" s="24">
        <v>7</v>
      </c>
      <c r="BV96" s="24">
        <v>6</v>
      </c>
      <c r="BW96" s="24">
        <v>6</v>
      </c>
      <c r="BX96" s="24">
        <v>6</v>
      </c>
      <c r="BY96" s="24">
        <v>5</v>
      </c>
      <c r="BZ96" s="24">
        <v>4</v>
      </c>
      <c r="CA96" s="24">
        <v>4</v>
      </c>
      <c r="CB96" s="24">
        <v>4</v>
      </c>
      <c r="CC96" s="24">
        <v>4</v>
      </c>
      <c r="CD96" s="24">
        <v>3</v>
      </c>
      <c r="CE96" s="24">
        <v>3</v>
      </c>
      <c r="CF96" s="24">
        <v>3</v>
      </c>
      <c r="CG96" s="24">
        <v>3</v>
      </c>
      <c r="CH96" s="24">
        <v>2</v>
      </c>
      <c r="CI96" s="24">
        <v>2</v>
      </c>
      <c r="CJ96" s="24">
        <v>2</v>
      </c>
      <c r="CK96" s="24">
        <v>2</v>
      </c>
      <c r="CL96" s="24">
        <v>2</v>
      </c>
      <c r="CM96" s="24">
        <v>2</v>
      </c>
      <c r="CN96" s="24">
        <v>2</v>
      </c>
      <c r="CO96" s="24">
        <v>2</v>
      </c>
      <c r="CP96" s="24">
        <v>2</v>
      </c>
      <c r="CQ96" s="24">
        <v>2</v>
      </c>
      <c r="CR96" s="24">
        <v>1</v>
      </c>
      <c r="CS96" s="24">
        <v>1</v>
      </c>
      <c r="CT96" s="24">
        <v>0</v>
      </c>
      <c r="CU96" s="24">
        <v>0</v>
      </c>
      <c r="CV96" s="24">
        <v>0</v>
      </c>
      <c r="CW96" s="24">
        <v>0</v>
      </c>
      <c r="CX96" s="24">
        <v>0</v>
      </c>
      <c r="CY96" s="24">
        <v>0</v>
      </c>
      <c r="CZ96" s="24">
        <v>0</v>
      </c>
      <c r="DA96" s="24">
        <v>0</v>
      </c>
      <c r="DB96" s="24">
        <v>0</v>
      </c>
      <c r="DC96" s="24">
        <v>15</v>
      </c>
      <c r="DD96" s="24">
        <v>15</v>
      </c>
      <c r="DE96" s="24">
        <v>16</v>
      </c>
      <c r="DF96" s="24">
        <v>15</v>
      </c>
      <c r="DG96" s="24">
        <v>16</v>
      </c>
      <c r="DH96" s="24">
        <v>15</v>
      </c>
      <c r="DI96" s="24">
        <v>15</v>
      </c>
      <c r="DJ96" s="24">
        <v>15</v>
      </c>
      <c r="DK96" s="24">
        <v>14</v>
      </c>
      <c r="DL96" s="24">
        <v>14</v>
      </c>
      <c r="DM96" s="24">
        <v>14</v>
      </c>
      <c r="DN96" s="24">
        <v>13</v>
      </c>
      <c r="DO96" s="24">
        <v>13</v>
      </c>
      <c r="DP96" s="24">
        <v>13</v>
      </c>
      <c r="DQ96" s="24">
        <v>14</v>
      </c>
      <c r="DR96" s="24">
        <v>14</v>
      </c>
      <c r="DS96" s="24">
        <v>14</v>
      </c>
      <c r="DT96" s="24">
        <v>14</v>
      </c>
      <c r="DU96" s="24">
        <v>14</v>
      </c>
      <c r="DV96" s="24">
        <v>14</v>
      </c>
      <c r="DW96" s="24">
        <v>14</v>
      </c>
      <c r="DX96" s="24">
        <v>15</v>
      </c>
      <c r="DY96" s="24">
        <v>15</v>
      </c>
      <c r="DZ96" s="24">
        <v>15</v>
      </c>
      <c r="EA96" s="24">
        <v>15</v>
      </c>
      <c r="EB96" s="24">
        <v>15</v>
      </c>
      <c r="EC96" s="24">
        <v>15</v>
      </c>
      <c r="ED96" s="24">
        <v>16</v>
      </c>
      <c r="EE96" s="24">
        <v>16</v>
      </c>
      <c r="EF96" s="24">
        <v>16</v>
      </c>
      <c r="EG96" s="24">
        <v>16</v>
      </c>
      <c r="EH96" s="24">
        <v>16</v>
      </c>
      <c r="EI96" s="24">
        <v>16</v>
      </c>
      <c r="EJ96" s="24">
        <v>16</v>
      </c>
      <c r="EK96" s="24">
        <v>15</v>
      </c>
      <c r="EL96" s="24">
        <v>15</v>
      </c>
      <c r="EM96" s="24">
        <v>14</v>
      </c>
      <c r="EN96" s="24">
        <v>13</v>
      </c>
      <c r="EO96" s="24">
        <v>13</v>
      </c>
      <c r="EP96" s="24">
        <v>12</v>
      </c>
      <c r="EQ96" s="24">
        <v>11</v>
      </c>
      <c r="ER96" s="24">
        <v>11</v>
      </c>
      <c r="ES96" s="24">
        <v>11</v>
      </c>
      <c r="ET96" s="24">
        <v>11</v>
      </c>
      <c r="EU96" s="24">
        <v>11</v>
      </c>
      <c r="EV96" s="24">
        <v>11</v>
      </c>
      <c r="EW96" s="24">
        <v>12</v>
      </c>
      <c r="EX96" s="24">
        <v>12</v>
      </c>
      <c r="EY96" s="24">
        <v>12</v>
      </c>
      <c r="EZ96" s="24">
        <v>12</v>
      </c>
      <c r="FA96" s="24">
        <v>12</v>
      </c>
      <c r="FB96" s="24">
        <v>13</v>
      </c>
      <c r="FC96" s="24">
        <v>12</v>
      </c>
      <c r="FD96" s="24">
        <v>12</v>
      </c>
      <c r="FE96" s="24">
        <v>12</v>
      </c>
      <c r="FF96" s="24">
        <v>12</v>
      </c>
      <c r="FG96" s="24">
        <v>12</v>
      </c>
      <c r="FH96" s="24">
        <v>10</v>
      </c>
      <c r="FI96" s="24">
        <v>10</v>
      </c>
      <c r="FJ96" s="24">
        <v>10</v>
      </c>
      <c r="FK96" s="24">
        <v>10</v>
      </c>
      <c r="FL96" s="24">
        <v>9</v>
      </c>
      <c r="FM96" s="24">
        <v>9</v>
      </c>
      <c r="FN96" s="24">
        <v>9</v>
      </c>
      <c r="FO96" s="24">
        <v>8</v>
      </c>
      <c r="FP96" s="24">
        <v>8</v>
      </c>
      <c r="FQ96" s="24">
        <v>8</v>
      </c>
      <c r="FR96" s="24">
        <v>8</v>
      </c>
      <c r="FS96" s="24">
        <v>6</v>
      </c>
      <c r="FT96" s="24">
        <v>6</v>
      </c>
      <c r="FU96" s="24">
        <v>6</v>
      </c>
      <c r="FV96" s="24">
        <v>6</v>
      </c>
      <c r="FW96" s="24">
        <v>5</v>
      </c>
      <c r="FX96" s="24">
        <v>5</v>
      </c>
      <c r="FY96" s="24">
        <v>4</v>
      </c>
      <c r="FZ96" s="24">
        <v>4</v>
      </c>
      <c r="GA96" s="24">
        <v>4</v>
      </c>
      <c r="GB96" s="24">
        <v>4</v>
      </c>
      <c r="GC96" s="24">
        <v>3</v>
      </c>
      <c r="GD96" s="24">
        <v>3</v>
      </c>
      <c r="GE96" s="24">
        <v>3</v>
      </c>
      <c r="GF96" s="24">
        <v>3</v>
      </c>
      <c r="GG96" s="24">
        <v>3</v>
      </c>
      <c r="GH96" s="24">
        <v>3</v>
      </c>
      <c r="GI96" s="24">
        <v>3</v>
      </c>
      <c r="GJ96" s="24">
        <v>3</v>
      </c>
      <c r="GK96" s="24">
        <v>2</v>
      </c>
      <c r="GL96" s="24">
        <v>2</v>
      </c>
      <c r="GM96" s="24">
        <v>2</v>
      </c>
      <c r="GN96" s="24">
        <v>2</v>
      </c>
      <c r="GO96" s="24">
        <v>2</v>
      </c>
      <c r="GP96" s="24">
        <v>2</v>
      </c>
      <c r="GQ96" s="24">
        <v>2</v>
      </c>
      <c r="GR96" s="24">
        <v>1</v>
      </c>
      <c r="GS96" s="24">
        <v>0</v>
      </c>
      <c r="GT96" s="24">
        <v>0</v>
      </c>
      <c r="GU96" s="24">
        <v>0</v>
      </c>
      <c r="GV96" s="24">
        <v>0</v>
      </c>
      <c r="GW96" s="24">
        <v>0</v>
      </c>
      <c r="GX96" s="24">
        <v>0</v>
      </c>
      <c r="GY96" s="25">
        <v>0</v>
      </c>
    </row>
    <row r="97" spans="1:207" s="17" customFormat="1" ht="12.75" hidden="1" x14ac:dyDescent="0.2">
      <c r="A97" s="23" t="s">
        <v>214</v>
      </c>
      <c r="B97" s="24">
        <v>2017</v>
      </c>
      <c r="C97" s="24">
        <f>SUM(Tabla1[[#This Row],[Hombres_0]:[Hombres_100 y más]])</f>
        <v>951</v>
      </c>
      <c r="D97" s="24">
        <f>SUM(Tabla1[[#This Row],[Mujeres_0]:[Mujeres_100 y más]])</f>
        <v>982</v>
      </c>
      <c r="E97" s="24">
        <f>Tabla1[[#This Row],[TOTAL HOMBRES]]+Tabla1[[#This Row],[TOTAL MUJERES]]</f>
        <v>1933</v>
      </c>
      <c r="F97" s="24">
        <v>19</v>
      </c>
      <c r="G97" s="24">
        <v>20</v>
      </c>
      <c r="H97" s="24">
        <v>20</v>
      </c>
      <c r="I97" s="24">
        <v>20</v>
      </c>
      <c r="J97" s="24">
        <v>18</v>
      </c>
      <c r="K97" s="24">
        <v>19</v>
      </c>
      <c r="L97" s="24">
        <v>18</v>
      </c>
      <c r="M97" s="24">
        <v>18</v>
      </c>
      <c r="N97" s="24">
        <v>16</v>
      </c>
      <c r="O97" s="24">
        <v>16</v>
      </c>
      <c r="P97" s="24">
        <v>16</v>
      </c>
      <c r="Q97" s="24">
        <v>15</v>
      </c>
      <c r="R97" s="24">
        <v>15</v>
      </c>
      <c r="S97" s="24">
        <v>15</v>
      </c>
      <c r="T97" s="24">
        <v>15</v>
      </c>
      <c r="U97" s="24">
        <v>15</v>
      </c>
      <c r="V97" s="24">
        <v>15</v>
      </c>
      <c r="W97" s="24">
        <v>15</v>
      </c>
      <c r="X97" s="24">
        <v>15</v>
      </c>
      <c r="Y97" s="24">
        <v>15</v>
      </c>
      <c r="Z97" s="24">
        <v>15</v>
      </c>
      <c r="AA97" s="24">
        <v>15</v>
      </c>
      <c r="AB97" s="24">
        <v>15</v>
      </c>
      <c r="AC97" s="24">
        <v>15</v>
      </c>
      <c r="AD97" s="24">
        <v>14</v>
      </c>
      <c r="AE97" s="24">
        <v>14</v>
      </c>
      <c r="AF97" s="24">
        <v>14</v>
      </c>
      <c r="AG97" s="24">
        <v>14</v>
      </c>
      <c r="AH97" s="24">
        <v>13</v>
      </c>
      <c r="AI97" s="24">
        <v>13</v>
      </c>
      <c r="AJ97" s="24">
        <v>13</v>
      </c>
      <c r="AK97" s="24">
        <v>13</v>
      </c>
      <c r="AL97" s="24">
        <v>13</v>
      </c>
      <c r="AM97" s="24">
        <v>13</v>
      </c>
      <c r="AN97" s="24">
        <v>12</v>
      </c>
      <c r="AO97" s="24">
        <v>12</v>
      </c>
      <c r="AP97" s="24">
        <v>12</v>
      </c>
      <c r="AQ97" s="24">
        <v>11</v>
      </c>
      <c r="AR97" s="24">
        <v>11</v>
      </c>
      <c r="AS97" s="24">
        <v>11</v>
      </c>
      <c r="AT97" s="24">
        <v>11</v>
      </c>
      <c r="AU97" s="24">
        <v>10</v>
      </c>
      <c r="AV97" s="24">
        <v>9</v>
      </c>
      <c r="AW97" s="24">
        <v>9</v>
      </c>
      <c r="AX97" s="24">
        <v>9</v>
      </c>
      <c r="AY97" s="24">
        <v>9</v>
      </c>
      <c r="AZ97" s="24">
        <v>9</v>
      </c>
      <c r="BA97" s="24">
        <v>10</v>
      </c>
      <c r="BB97" s="24">
        <v>10</v>
      </c>
      <c r="BC97" s="24">
        <v>10</v>
      </c>
      <c r="BD97" s="24">
        <v>11</v>
      </c>
      <c r="BE97" s="24">
        <v>11</v>
      </c>
      <c r="BF97" s="24">
        <v>11</v>
      </c>
      <c r="BG97" s="24">
        <v>11</v>
      </c>
      <c r="BH97" s="24">
        <v>12</v>
      </c>
      <c r="BI97" s="24">
        <v>12</v>
      </c>
      <c r="BJ97" s="24">
        <v>11</v>
      </c>
      <c r="BK97" s="24">
        <v>11</v>
      </c>
      <c r="BL97" s="24">
        <v>11</v>
      </c>
      <c r="BM97" s="24">
        <v>11</v>
      </c>
      <c r="BN97" s="24">
        <v>10</v>
      </c>
      <c r="BO97" s="24">
        <v>10</v>
      </c>
      <c r="BP97" s="24">
        <v>10</v>
      </c>
      <c r="BQ97" s="24">
        <v>9</v>
      </c>
      <c r="BR97" s="24">
        <v>8</v>
      </c>
      <c r="BS97" s="24">
        <v>8</v>
      </c>
      <c r="BT97" s="24">
        <v>7</v>
      </c>
      <c r="BU97" s="24">
        <v>7</v>
      </c>
      <c r="BV97" s="24">
        <v>6</v>
      </c>
      <c r="BW97" s="24">
        <v>6</v>
      </c>
      <c r="BX97" s="24">
        <v>6</v>
      </c>
      <c r="BY97" s="24">
        <v>5</v>
      </c>
      <c r="BZ97" s="24">
        <v>5</v>
      </c>
      <c r="CA97" s="24">
        <v>4</v>
      </c>
      <c r="CB97" s="24">
        <v>4</v>
      </c>
      <c r="CC97" s="24">
        <v>4</v>
      </c>
      <c r="CD97" s="24">
        <v>3</v>
      </c>
      <c r="CE97" s="24">
        <v>3</v>
      </c>
      <c r="CF97" s="24">
        <v>3</v>
      </c>
      <c r="CG97" s="24">
        <v>3</v>
      </c>
      <c r="CH97" s="24">
        <v>2</v>
      </c>
      <c r="CI97" s="24">
        <v>2</v>
      </c>
      <c r="CJ97" s="24">
        <v>2</v>
      </c>
      <c r="CK97" s="24">
        <v>2</v>
      </c>
      <c r="CL97" s="24">
        <v>2</v>
      </c>
      <c r="CM97" s="24">
        <v>2</v>
      </c>
      <c r="CN97" s="24">
        <v>2</v>
      </c>
      <c r="CO97" s="24">
        <v>2</v>
      </c>
      <c r="CP97" s="24">
        <v>2</v>
      </c>
      <c r="CQ97" s="24">
        <v>2</v>
      </c>
      <c r="CR97" s="24">
        <v>2</v>
      </c>
      <c r="CS97" s="24">
        <v>1</v>
      </c>
      <c r="CT97" s="24">
        <v>1</v>
      </c>
      <c r="CU97" s="24">
        <v>0</v>
      </c>
      <c r="CV97" s="24">
        <v>0</v>
      </c>
      <c r="CW97" s="24">
        <v>0</v>
      </c>
      <c r="CX97" s="24">
        <v>0</v>
      </c>
      <c r="CY97" s="24">
        <v>0</v>
      </c>
      <c r="CZ97" s="24">
        <v>0</v>
      </c>
      <c r="DA97" s="24">
        <v>0</v>
      </c>
      <c r="DB97" s="24">
        <v>0</v>
      </c>
      <c r="DC97" s="24">
        <v>15</v>
      </c>
      <c r="DD97" s="24">
        <v>15</v>
      </c>
      <c r="DE97" s="24">
        <v>16</v>
      </c>
      <c r="DF97" s="24">
        <v>15</v>
      </c>
      <c r="DG97" s="24">
        <v>16</v>
      </c>
      <c r="DH97" s="24">
        <v>15</v>
      </c>
      <c r="DI97" s="24">
        <v>15</v>
      </c>
      <c r="DJ97" s="24">
        <v>15</v>
      </c>
      <c r="DK97" s="24">
        <v>14</v>
      </c>
      <c r="DL97" s="24">
        <v>14</v>
      </c>
      <c r="DM97" s="24">
        <v>13</v>
      </c>
      <c r="DN97" s="24">
        <v>13</v>
      </c>
      <c r="DO97" s="24">
        <v>13</v>
      </c>
      <c r="DP97" s="24">
        <v>13</v>
      </c>
      <c r="DQ97" s="24">
        <v>14</v>
      </c>
      <c r="DR97" s="24">
        <v>14</v>
      </c>
      <c r="DS97" s="24">
        <v>14</v>
      </c>
      <c r="DT97" s="24">
        <v>14</v>
      </c>
      <c r="DU97" s="24">
        <v>14</v>
      </c>
      <c r="DV97" s="24">
        <v>14</v>
      </c>
      <c r="DW97" s="24">
        <v>14</v>
      </c>
      <c r="DX97" s="24">
        <v>14</v>
      </c>
      <c r="DY97" s="24">
        <v>15</v>
      </c>
      <c r="DZ97" s="24">
        <v>15</v>
      </c>
      <c r="EA97" s="24">
        <v>15</v>
      </c>
      <c r="EB97" s="24">
        <v>15</v>
      </c>
      <c r="EC97" s="24">
        <v>15</v>
      </c>
      <c r="ED97" s="24">
        <v>16</v>
      </c>
      <c r="EE97" s="24">
        <v>16</v>
      </c>
      <c r="EF97" s="24">
        <v>16</v>
      </c>
      <c r="EG97" s="24">
        <v>16</v>
      </c>
      <c r="EH97" s="24">
        <v>17</v>
      </c>
      <c r="EI97" s="24">
        <v>17</v>
      </c>
      <c r="EJ97" s="24">
        <v>16</v>
      </c>
      <c r="EK97" s="24">
        <v>15</v>
      </c>
      <c r="EL97" s="24">
        <v>15</v>
      </c>
      <c r="EM97" s="24">
        <v>14</v>
      </c>
      <c r="EN97" s="24">
        <v>14</v>
      </c>
      <c r="EO97" s="24">
        <v>13</v>
      </c>
      <c r="EP97" s="24">
        <v>12</v>
      </c>
      <c r="EQ97" s="24">
        <v>11</v>
      </c>
      <c r="ER97" s="24">
        <v>11</v>
      </c>
      <c r="ES97" s="24">
        <v>11</v>
      </c>
      <c r="ET97" s="24">
        <v>11</v>
      </c>
      <c r="EU97" s="24">
        <v>11</v>
      </c>
      <c r="EV97" s="24">
        <v>11</v>
      </c>
      <c r="EW97" s="24">
        <v>12</v>
      </c>
      <c r="EX97" s="24">
        <v>12</v>
      </c>
      <c r="EY97" s="24">
        <v>12</v>
      </c>
      <c r="EZ97" s="24">
        <v>12</v>
      </c>
      <c r="FA97" s="24">
        <v>13</v>
      </c>
      <c r="FB97" s="24">
        <v>13</v>
      </c>
      <c r="FC97" s="24">
        <v>12</v>
      </c>
      <c r="FD97" s="24">
        <v>12</v>
      </c>
      <c r="FE97" s="24">
        <v>12</v>
      </c>
      <c r="FF97" s="24">
        <v>12</v>
      </c>
      <c r="FG97" s="24">
        <v>12</v>
      </c>
      <c r="FH97" s="24">
        <v>11</v>
      </c>
      <c r="FI97" s="24">
        <v>10</v>
      </c>
      <c r="FJ97" s="24">
        <v>10</v>
      </c>
      <c r="FK97" s="24">
        <v>10</v>
      </c>
      <c r="FL97" s="24">
        <v>10</v>
      </c>
      <c r="FM97" s="24">
        <v>9</v>
      </c>
      <c r="FN97" s="24">
        <v>9</v>
      </c>
      <c r="FO97" s="24">
        <v>9</v>
      </c>
      <c r="FP97" s="24">
        <v>8</v>
      </c>
      <c r="FQ97" s="24">
        <v>8</v>
      </c>
      <c r="FR97" s="24">
        <v>8</v>
      </c>
      <c r="FS97" s="24">
        <v>7</v>
      </c>
      <c r="FT97" s="24">
        <v>6</v>
      </c>
      <c r="FU97" s="24">
        <v>6</v>
      </c>
      <c r="FV97" s="24">
        <v>6</v>
      </c>
      <c r="FW97" s="24">
        <v>6</v>
      </c>
      <c r="FX97" s="24">
        <v>5</v>
      </c>
      <c r="FY97" s="24">
        <v>4</v>
      </c>
      <c r="FZ97" s="24">
        <v>4</v>
      </c>
      <c r="GA97" s="24">
        <v>4</v>
      </c>
      <c r="GB97" s="24">
        <v>4</v>
      </c>
      <c r="GC97" s="24">
        <v>4</v>
      </c>
      <c r="GD97" s="24">
        <v>3</v>
      </c>
      <c r="GE97" s="24">
        <v>3</v>
      </c>
      <c r="GF97" s="24">
        <v>3</v>
      </c>
      <c r="GG97" s="24">
        <v>3</v>
      </c>
      <c r="GH97" s="24">
        <v>3</v>
      </c>
      <c r="GI97" s="24">
        <v>3</v>
      </c>
      <c r="GJ97" s="24">
        <v>3</v>
      </c>
      <c r="GK97" s="24">
        <v>3</v>
      </c>
      <c r="GL97" s="24">
        <v>2</v>
      </c>
      <c r="GM97" s="24">
        <v>2</v>
      </c>
      <c r="GN97" s="24">
        <v>2</v>
      </c>
      <c r="GO97" s="24">
        <v>2</v>
      </c>
      <c r="GP97" s="24">
        <v>2</v>
      </c>
      <c r="GQ97" s="24">
        <v>2</v>
      </c>
      <c r="GR97" s="24">
        <v>2</v>
      </c>
      <c r="GS97" s="24">
        <v>0</v>
      </c>
      <c r="GT97" s="24">
        <v>0</v>
      </c>
      <c r="GU97" s="24">
        <v>0</v>
      </c>
      <c r="GV97" s="24">
        <v>0</v>
      </c>
      <c r="GW97" s="24">
        <v>0</v>
      </c>
      <c r="GX97" s="24">
        <v>0</v>
      </c>
      <c r="GY97" s="25">
        <v>0</v>
      </c>
    </row>
    <row r="98" spans="1:207" s="17" customFormat="1" ht="12.75" hidden="1" x14ac:dyDescent="0.2">
      <c r="A98" s="23" t="s">
        <v>214</v>
      </c>
      <c r="B98" s="24">
        <v>2018</v>
      </c>
      <c r="C98" s="24">
        <f>SUM(Tabla1[[#This Row],[Hombres_0]:[Hombres_100 y más]])</f>
        <v>961</v>
      </c>
      <c r="D98" s="24">
        <f>SUM(Tabla1[[#This Row],[Mujeres_0]:[Mujeres_100 y más]])</f>
        <v>986</v>
      </c>
      <c r="E98" s="24">
        <f>Tabla1[[#This Row],[TOTAL HOMBRES]]+Tabla1[[#This Row],[TOTAL MUJERES]]</f>
        <v>1947</v>
      </c>
      <c r="F98" s="24">
        <v>19</v>
      </c>
      <c r="G98" s="24">
        <v>20</v>
      </c>
      <c r="H98" s="24">
        <v>20</v>
      </c>
      <c r="I98" s="24">
        <v>19</v>
      </c>
      <c r="J98" s="24">
        <v>19</v>
      </c>
      <c r="K98" s="24">
        <v>18</v>
      </c>
      <c r="L98" s="24">
        <v>19</v>
      </c>
      <c r="M98" s="24">
        <v>17</v>
      </c>
      <c r="N98" s="24">
        <v>17</v>
      </c>
      <c r="O98" s="24">
        <v>17</v>
      </c>
      <c r="P98" s="24">
        <v>15</v>
      </c>
      <c r="Q98" s="24">
        <v>15</v>
      </c>
      <c r="R98" s="24">
        <v>16</v>
      </c>
      <c r="S98" s="24">
        <v>15</v>
      </c>
      <c r="T98" s="24">
        <v>15</v>
      </c>
      <c r="U98" s="24">
        <v>15</v>
      </c>
      <c r="V98" s="24">
        <v>15</v>
      </c>
      <c r="W98" s="24">
        <v>15</v>
      </c>
      <c r="X98" s="24">
        <v>15</v>
      </c>
      <c r="Y98" s="24">
        <v>15</v>
      </c>
      <c r="Z98" s="24">
        <v>14</v>
      </c>
      <c r="AA98" s="24">
        <v>15</v>
      </c>
      <c r="AB98" s="24">
        <v>15</v>
      </c>
      <c r="AC98" s="24">
        <v>14</v>
      </c>
      <c r="AD98" s="24">
        <v>15</v>
      </c>
      <c r="AE98" s="24">
        <v>14</v>
      </c>
      <c r="AF98" s="24">
        <v>14</v>
      </c>
      <c r="AG98" s="24">
        <v>14</v>
      </c>
      <c r="AH98" s="24">
        <v>14</v>
      </c>
      <c r="AI98" s="24">
        <v>13</v>
      </c>
      <c r="AJ98" s="24">
        <v>13</v>
      </c>
      <c r="AK98" s="24">
        <v>13</v>
      </c>
      <c r="AL98" s="24">
        <v>13</v>
      </c>
      <c r="AM98" s="24">
        <v>12</v>
      </c>
      <c r="AN98" s="24">
        <v>12</v>
      </c>
      <c r="AO98" s="24">
        <v>12</v>
      </c>
      <c r="AP98" s="24">
        <v>13</v>
      </c>
      <c r="AQ98" s="24">
        <v>12</v>
      </c>
      <c r="AR98" s="24">
        <v>11</v>
      </c>
      <c r="AS98" s="24">
        <v>11</v>
      </c>
      <c r="AT98" s="24">
        <v>10</v>
      </c>
      <c r="AU98" s="24">
        <v>10</v>
      </c>
      <c r="AV98" s="24">
        <v>10</v>
      </c>
      <c r="AW98" s="24">
        <v>9</v>
      </c>
      <c r="AX98" s="24">
        <v>9</v>
      </c>
      <c r="AY98" s="24">
        <v>9</v>
      </c>
      <c r="AZ98" s="24">
        <v>9</v>
      </c>
      <c r="BA98" s="24">
        <v>11</v>
      </c>
      <c r="BB98" s="24">
        <v>10</v>
      </c>
      <c r="BC98" s="24">
        <v>10</v>
      </c>
      <c r="BD98" s="24">
        <v>11</v>
      </c>
      <c r="BE98" s="24">
        <v>11</v>
      </c>
      <c r="BF98" s="24">
        <v>11</v>
      </c>
      <c r="BG98" s="24">
        <v>11</v>
      </c>
      <c r="BH98" s="24">
        <v>12</v>
      </c>
      <c r="BI98" s="24">
        <v>11</v>
      </c>
      <c r="BJ98" s="24">
        <v>12</v>
      </c>
      <c r="BK98" s="24">
        <v>11</v>
      </c>
      <c r="BL98" s="24">
        <v>11</v>
      </c>
      <c r="BM98" s="24">
        <v>11</v>
      </c>
      <c r="BN98" s="24">
        <v>11</v>
      </c>
      <c r="BO98" s="24">
        <v>10</v>
      </c>
      <c r="BP98" s="24">
        <v>10</v>
      </c>
      <c r="BQ98" s="24">
        <v>10</v>
      </c>
      <c r="BR98" s="24">
        <v>8</v>
      </c>
      <c r="BS98" s="24">
        <v>8</v>
      </c>
      <c r="BT98" s="24">
        <v>7</v>
      </c>
      <c r="BU98" s="24">
        <v>7</v>
      </c>
      <c r="BV98" s="24">
        <v>7</v>
      </c>
      <c r="BW98" s="24">
        <v>7</v>
      </c>
      <c r="BX98" s="24">
        <v>6</v>
      </c>
      <c r="BY98" s="24">
        <v>6</v>
      </c>
      <c r="BZ98" s="24">
        <v>5</v>
      </c>
      <c r="CA98" s="24">
        <v>5</v>
      </c>
      <c r="CB98" s="24">
        <v>4</v>
      </c>
      <c r="CC98" s="24">
        <v>4</v>
      </c>
      <c r="CD98" s="24">
        <v>4</v>
      </c>
      <c r="CE98" s="24">
        <v>1</v>
      </c>
      <c r="CF98" s="24">
        <v>3</v>
      </c>
      <c r="CG98" s="24">
        <v>3</v>
      </c>
      <c r="CH98" s="24">
        <v>2</v>
      </c>
      <c r="CI98" s="24">
        <v>2</v>
      </c>
      <c r="CJ98" s="24">
        <v>2</v>
      </c>
      <c r="CK98" s="24">
        <v>2</v>
      </c>
      <c r="CL98" s="24">
        <v>3</v>
      </c>
      <c r="CM98" s="24">
        <v>1</v>
      </c>
      <c r="CN98" s="24">
        <v>2</v>
      </c>
      <c r="CO98" s="24">
        <v>2</v>
      </c>
      <c r="CP98" s="24">
        <v>3</v>
      </c>
      <c r="CQ98" s="24">
        <v>3</v>
      </c>
      <c r="CR98" s="24">
        <v>1</v>
      </c>
      <c r="CS98" s="24">
        <v>0</v>
      </c>
      <c r="CT98" s="24">
        <v>0</v>
      </c>
      <c r="CU98" s="24">
        <v>0</v>
      </c>
      <c r="CV98" s="24">
        <v>1</v>
      </c>
      <c r="CW98" s="24">
        <v>0</v>
      </c>
      <c r="CX98" s="24">
        <v>0</v>
      </c>
      <c r="CY98" s="24">
        <v>1</v>
      </c>
      <c r="CZ98" s="24">
        <v>1</v>
      </c>
      <c r="DA98" s="24">
        <v>0</v>
      </c>
      <c r="DB98" s="24">
        <v>0</v>
      </c>
      <c r="DC98" s="24">
        <v>15</v>
      </c>
      <c r="DD98" s="24">
        <v>15</v>
      </c>
      <c r="DE98" s="24">
        <v>16</v>
      </c>
      <c r="DF98" s="24">
        <v>15</v>
      </c>
      <c r="DG98" s="24">
        <v>15</v>
      </c>
      <c r="DH98" s="24">
        <v>16</v>
      </c>
      <c r="DI98" s="24">
        <v>14</v>
      </c>
      <c r="DJ98" s="24">
        <v>15</v>
      </c>
      <c r="DK98" s="24">
        <v>14</v>
      </c>
      <c r="DL98" s="24">
        <v>14</v>
      </c>
      <c r="DM98" s="24">
        <v>13</v>
      </c>
      <c r="DN98" s="24">
        <v>13</v>
      </c>
      <c r="DO98" s="24">
        <v>14</v>
      </c>
      <c r="DP98" s="24">
        <v>14</v>
      </c>
      <c r="DQ98" s="24">
        <v>12</v>
      </c>
      <c r="DR98" s="24">
        <v>14</v>
      </c>
      <c r="DS98" s="24">
        <v>13</v>
      </c>
      <c r="DT98" s="24">
        <v>14</v>
      </c>
      <c r="DU98" s="24">
        <v>13</v>
      </c>
      <c r="DV98" s="24">
        <v>13</v>
      </c>
      <c r="DW98" s="24">
        <v>14</v>
      </c>
      <c r="DX98" s="24">
        <v>14</v>
      </c>
      <c r="DY98" s="24">
        <v>15</v>
      </c>
      <c r="DZ98" s="24">
        <v>16</v>
      </c>
      <c r="EA98" s="24">
        <v>14</v>
      </c>
      <c r="EB98" s="24">
        <v>15</v>
      </c>
      <c r="EC98" s="24">
        <v>16</v>
      </c>
      <c r="ED98" s="24">
        <v>16</v>
      </c>
      <c r="EE98" s="24">
        <v>15</v>
      </c>
      <c r="EF98" s="24">
        <v>16</v>
      </c>
      <c r="EG98" s="24">
        <v>16</v>
      </c>
      <c r="EH98" s="24">
        <v>17</v>
      </c>
      <c r="EI98" s="24">
        <v>17</v>
      </c>
      <c r="EJ98" s="24">
        <v>17</v>
      </c>
      <c r="EK98" s="24">
        <v>17</v>
      </c>
      <c r="EL98" s="24">
        <v>15</v>
      </c>
      <c r="EM98" s="24">
        <v>14</v>
      </c>
      <c r="EN98" s="24">
        <v>15</v>
      </c>
      <c r="EO98" s="24">
        <v>13</v>
      </c>
      <c r="EP98" s="24">
        <v>11</v>
      </c>
      <c r="EQ98" s="24">
        <v>11</v>
      </c>
      <c r="ER98" s="24">
        <v>11</v>
      </c>
      <c r="ES98" s="24">
        <v>11</v>
      </c>
      <c r="ET98" s="24">
        <v>10</v>
      </c>
      <c r="EU98" s="24">
        <v>11</v>
      </c>
      <c r="EV98" s="24">
        <v>10</v>
      </c>
      <c r="EW98" s="24">
        <v>12</v>
      </c>
      <c r="EX98" s="24">
        <v>12</v>
      </c>
      <c r="EY98" s="24">
        <v>12</v>
      </c>
      <c r="EZ98" s="24">
        <v>12</v>
      </c>
      <c r="FA98" s="24">
        <v>12</v>
      </c>
      <c r="FB98" s="24">
        <v>13</v>
      </c>
      <c r="FC98" s="24">
        <v>13</v>
      </c>
      <c r="FD98" s="24">
        <v>12</v>
      </c>
      <c r="FE98" s="24">
        <v>13</v>
      </c>
      <c r="FF98" s="24">
        <v>12</v>
      </c>
      <c r="FG98" s="24">
        <v>12</v>
      </c>
      <c r="FH98" s="24">
        <v>11</v>
      </c>
      <c r="FI98" s="24">
        <v>11</v>
      </c>
      <c r="FJ98" s="24">
        <v>10</v>
      </c>
      <c r="FK98" s="24">
        <v>10</v>
      </c>
      <c r="FL98" s="24">
        <v>10</v>
      </c>
      <c r="FM98" s="24">
        <v>9</v>
      </c>
      <c r="FN98" s="24">
        <v>10</v>
      </c>
      <c r="FO98" s="24">
        <v>10</v>
      </c>
      <c r="FP98" s="24">
        <v>8</v>
      </c>
      <c r="FQ98" s="24">
        <v>8</v>
      </c>
      <c r="FR98" s="24">
        <v>8</v>
      </c>
      <c r="FS98" s="24">
        <v>8</v>
      </c>
      <c r="FT98" s="24">
        <v>6</v>
      </c>
      <c r="FU98" s="24">
        <v>6</v>
      </c>
      <c r="FV98" s="24">
        <v>5</v>
      </c>
      <c r="FW98" s="24">
        <v>6</v>
      </c>
      <c r="FX98" s="24">
        <v>5</v>
      </c>
      <c r="FY98" s="24">
        <v>5</v>
      </c>
      <c r="FZ98" s="24">
        <v>5</v>
      </c>
      <c r="GA98" s="24">
        <v>4</v>
      </c>
      <c r="GB98" s="24">
        <v>4</v>
      </c>
      <c r="GC98" s="24">
        <v>3</v>
      </c>
      <c r="GD98" s="24">
        <v>4</v>
      </c>
      <c r="GE98" s="24">
        <v>3</v>
      </c>
      <c r="GF98" s="24">
        <v>3</v>
      </c>
      <c r="GG98" s="24">
        <v>2</v>
      </c>
      <c r="GH98" s="24">
        <v>2</v>
      </c>
      <c r="GI98" s="24">
        <v>3</v>
      </c>
      <c r="GJ98" s="24">
        <v>2</v>
      </c>
      <c r="GK98" s="24">
        <v>3</v>
      </c>
      <c r="GL98" s="24">
        <v>4</v>
      </c>
      <c r="GM98" s="24">
        <v>2</v>
      </c>
      <c r="GN98" s="24">
        <v>1</v>
      </c>
      <c r="GO98" s="24">
        <v>2</v>
      </c>
      <c r="GP98" s="24">
        <v>3</v>
      </c>
      <c r="GQ98" s="24">
        <v>3</v>
      </c>
      <c r="GR98" s="24">
        <v>1</v>
      </c>
      <c r="GS98" s="24">
        <v>0</v>
      </c>
      <c r="GT98" s="24">
        <v>0</v>
      </c>
      <c r="GU98" s="24">
        <v>0</v>
      </c>
      <c r="GV98" s="24">
        <v>0</v>
      </c>
      <c r="GW98" s="24">
        <v>1</v>
      </c>
      <c r="GX98" s="24">
        <v>1</v>
      </c>
      <c r="GY98" s="25">
        <v>0</v>
      </c>
    </row>
    <row r="99" spans="1:207" s="17" customFormat="1" ht="12.75" hidden="1" x14ac:dyDescent="0.2">
      <c r="A99" s="23" t="s">
        <v>214</v>
      </c>
      <c r="B99" s="24">
        <v>2019</v>
      </c>
      <c r="C99" s="24">
        <f>SUM(Tabla1[[#This Row],[Hombres_0]:[Hombres_100 y más]])</f>
        <v>976</v>
      </c>
      <c r="D99" s="24">
        <f>SUM(Tabla1[[#This Row],[Mujeres_0]:[Mujeres_100 y más]])</f>
        <v>996</v>
      </c>
      <c r="E99" s="24">
        <f>Tabla1[[#This Row],[TOTAL HOMBRES]]+Tabla1[[#This Row],[TOTAL MUJERES]]</f>
        <v>1972</v>
      </c>
      <c r="F99" s="24">
        <v>20</v>
      </c>
      <c r="G99" s="24">
        <v>19</v>
      </c>
      <c r="H99" s="24">
        <v>20</v>
      </c>
      <c r="I99" s="24">
        <v>19</v>
      </c>
      <c r="J99" s="24">
        <v>20</v>
      </c>
      <c r="K99" s="24">
        <v>18</v>
      </c>
      <c r="L99" s="24">
        <v>19</v>
      </c>
      <c r="M99" s="24">
        <v>17</v>
      </c>
      <c r="N99" s="24">
        <v>17</v>
      </c>
      <c r="O99" s="24">
        <v>17</v>
      </c>
      <c r="P99" s="24">
        <v>15</v>
      </c>
      <c r="Q99" s="24">
        <v>17</v>
      </c>
      <c r="R99" s="24">
        <v>15</v>
      </c>
      <c r="S99" s="24">
        <v>15</v>
      </c>
      <c r="T99" s="24">
        <v>14</v>
      </c>
      <c r="U99" s="24">
        <v>15</v>
      </c>
      <c r="V99" s="24">
        <v>15</v>
      </c>
      <c r="W99" s="24">
        <v>16</v>
      </c>
      <c r="X99" s="24">
        <v>15</v>
      </c>
      <c r="Y99" s="24">
        <v>14</v>
      </c>
      <c r="Z99" s="24">
        <v>15</v>
      </c>
      <c r="AA99" s="24">
        <v>15</v>
      </c>
      <c r="AB99" s="24">
        <v>14</v>
      </c>
      <c r="AC99" s="24">
        <v>15</v>
      </c>
      <c r="AD99" s="24">
        <v>15</v>
      </c>
      <c r="AE99" s="24">
        <v>15</v>
      </c>
      <c r="AF99" s="24">
        <v>14</v>
      </c>
      <c r="AG99" s="24">
        <v>14</v>
      </c>
      <c r="AH99" s="24">
        <v>15</v>
      </c>
      <c r="AI99" s="24">
        <v>13</v>
      </c>
      <c r="AJ99" s="24">
        <v>13</v>
      </c>
      <c r="AK99" s="24">
        <v>13</v>
      </c>
      <c r="AL99" s="24">
        <v>14</v>
      </c>
      <c r="AM99" s="24">
        <v>12</v>
      </c>
      <c r="AN99" s="24">
        <v>12</v>
      </c>
      <c r="AO99" s="24">
        <v>12</v>
      </c>
      <c r="AP99" s="24">
        <v>13</v>
      </c>
      <c r="AQ99" s="24">
        <v>12</v>
      </c>
      <c r="AR99" s="24">
        <v>12</v>
      </c>
      <c r="AS99" s="24">
        <v>11</v>
      </c>
      <c r="AT99" s="24">
        <v>11</v>
      </c>
      <c r="AU99" s="24">
        <v>10</v>
      </c>
      <c r="AV99" s="24">
        <v>10</v>
      </c>
      <c r="AW99" s="24">
        <v>10</v>
      </c>
      <c r="AX99" s="24">
        <v>9</v>
      </c>
      <c r="AY99" s="24">
        <v>8</v>
      </c>
      <c r="AZ99" s="24">
        <v>9</v>
      </c>
      <c r="BA99" s="24">
        <v>10</v>
      </c>
      <c r="BB99" s="24">
        <v>11</v>
      </c>
      <c r="BC99" s="24">
        <v>10</v>
      </c>
      <c r="BD99" s="24">
        <v>11</v>
      </c>
      <c r="BE99" s="24">
        <v>11</v>
      </c>
      <c r="BF99" s="24">
        <v>11</v>
      </c>
      <c r="BG99" s="24">
        <v>12</v>
      </c>
      <c r="BH99" s="24">
        <v>12</v>
      </c>
      <c r="BI99" s="24">
        <v>12</v>
      </c>
      <c r="BJ99" s="24">
        <v>12</v>
      </c>
      <c r="BK99" s="24">
        <v>12</v>
      </c>
      <c r="BL99" s="24">
        <v>11</v>
      </c>
      <c r="BM99" s="24">
        <v>11</v>
      </c>
      <c r="BN99" s="24">
        <v>11</v>
      </c>
      <c r="BO99" s="24">
        <v>11</v>
      </c>
      <c r="BP99" s="24">
        <v>10</v>
      </c>
      <c r="BQ99" s="24">
        <v>10</v>
      </c>
      <c r="BR99" s="24">
        <v>9</v>
      </c>
      <c r="BS99" s="24">
        <v>8</v>
      </c>
      <c r="BT99" s="24">
        <v>7</v>
      </c>
      <c r="BU99" s="24">
        <v>7</v>
      </c>
      <c r="BV99" s="24">
        <v>8</v>
      </c>
      <c r="BW99" s="24">
        <v>7</v>
      </c>
      <c r="BX99" s="24">
        <v>6</v>
      </c>
      <c r="BY99" s="24">
        <v>6</v>
      </c>
      <c r="BZ99" s="24">
        <v>6</v>
      </c>
      <c r="CA99" s="24">
        <v>5</v>
      </c>
      <c r="CB99" s="24">
        <v>4</v>
      </c>
      <c r="CC99" s="24">
        <v>4</v>
      </c>
      <c r="CD99" s="24">
        <v>4</v>
      </c>
      <c r="CE99" s="24">
        <v>3</v>
      </c>
      <c r="CF99" s="24">
        <v>2</v>
      </c>
      <c r="CG99" s="24">
        <v>2</v>
      </c>
      <c r="CH99" s="24">
        <v>3</v>
      </c>
      <c r="CI99" s="24">
        <v>2</v>
      </c>
      <c r="CJ99" s="24">
        <v>2</v>
      </c>
      <c r="CK99" s="24">
        <v>2</v>
      </c>
      <c r="CL99" s="24">
        <v>2</v>
      </c>
      <c r="CM99" s="24">
        <v>2</v>
      </c>
      <c r="CN99" s="24">
        <v>2</v>
      </c>
      <c r="CO99" s="24">
        <v>2</v>
      </c>
      <c r="CP99" s="24">
        <v>3</v>
      </c>
      <c r="CQ99" s="24">
        <v>2</v>
      </c>
      <c r="CR99" s="24">
        <v>1</v>
      </c>
      <c r="CS99" s="24">
        <v>1</v>
      </c>
      <c r="CT99" s="24">
        <v>0</v>
      </c>
      <c r="CU99" s="24">
        <v>0</v>
      </c>
      <c r="CV99" s="24">
        <v>1</v>
      </c>
      <c r="CW99" s="24">
        <v>0</v>
      </c>
      <c r="CX99" s="24">
        <v>0</v>
      </c>
      <c r="CY99" s="24">
        <v>0</v>
      </c>
      <c r="CZ99" s="24">
        <v>2</v>
      </c>
      <c r="DA99" s="24">
        <v>0</v>
      </c>
      <c r="DB99" s="24">
        <v>0</v>
      </c>
      <c r="DC99" s="24">
        <v>15</v>
      </c>
      <c r="DD99" s="24">
        <v>16</v>
      </c>
      <c r="DE99" s="24">
        <v>15</v>
      </c>
      <c r="DF99" s="24">
        <v>16</v>
      </c>
      <c r="DG99" s="24">
        <v>15</v>
      </c>
      <c r="DH99" s="24">
        <v>15</v>
      </c>
      <c r="DI99" s="24">
        <v>14</v>
      </c>
      <c r="DJ99" s="24">
        <v>15</v>
      </c>
      <c r="DK99" s="24">
        <v>15</v>
      </c>
      <c r="DL99" s="24">
        <v>14</v>
      </c>
      <c r="DM99" s="24">
        <v>13</v>
      </c>
      <c r="DN99" s="24">
        <v>13</v>
      </c>
      <c r="DO99" s="24">
        <v>14</v>
      </c>
      <c r="DP99" s="24">
        <v>13</v>
      </c>
      <c r="DQ99" s="24">
        <v>13</v>
      </c>
      <c r="DR99" s="24">
        <v>14</v>
      </c>
      <c r="DS99" s="24">
        <v>12</v>
      </c>
      <c r="DT99" s="24">
        <v>14</v>
      </c>
      <c r="DU99" s="24">
        <v>13</v>
      </c>
      <c r="DV99" s="24">
        <v>14</v>
      </c>
      <c r="DW99" s="24">
        <v>13</v>
      </c>
      <c r="DX99" s="24">
        <v>15</v>
      </c>
      <c r="DY99" s="24">
        <v>14</v>
      </c>
      <c r="DZ99" s="24">
        <v>15</v>
      </c>
      <c r="EA99" s="24">
        <v>16</v>
      </c>
      <c r="EB99" s="24">
        <v>15</v>
      </c>
      <c r="EC99" s="24">
        <v>15</v>
      </c>
      <c r="ED99" s="24">
        <v>16</v>
      </c>
      <c r="EE99" s="24">
        <v>17</v>
      </c>
      <c r="EF99" s="24">
        <v>16</v>
      </c>
      <c r="EG99" s="24">
        <v>15</v>
      </c>
      <c r="EH99" s="24">
        <v>17</v>
      </c>
      <c r="EI99" s="24">
        <v>18</v>
      </c>
      <c r="EJ99" s="24">
        <v>17</v>
      </c>
      <c r="EK99" s="24">
        <v>16</v>
      </c>
      <c r="EL99" s="24">
        <v>16</v>
      </c>
      <c r="EM99" s="24">
        <v>13</v>
      </c>
      <c r="EN99" s="24">
        <v>14</v>
      </c>
      <c r="EO99" s="24">
        <v>14</v>
      </c>
      <c r="EP99" s="24">
        <v>12</v>
      </c>
      <c r="EQ99" s="24">
        <v>12</v>
      </c>
      <c r="ER99" s="24">
        <v>11</v>
      </c>
      <c r="ES99" s="24">
        <v>11</v>
      </c>
      <c r="ET99" s="24">
        <v>10</v>
      </c>
      <c r="EU99" s="24">
        <v>10</v>
      </c>
      <c r="EV99" s="24">
        <v>10</v>
      </c>
      <c r="EW99" s="24">
        <v>12</v>
      </c>
      <c r="EX99" s="24">
        <v>12</v>
      </c>
      <c r="EY99" s="24">
        <v>12</v>
      </c>
      <c r="EZ99" s="24">
        <v>12</v>
      </c>
      <c r="FA99" s="24">
        <v>13</v>
      </c>
      <c r="FB99" s="24">
        <v>13</v>
      </c>
      <c r="FC99" s="24">
        <v>13</v>
      </c>
      <c r="FD99" s="24">
        <v>12</v>
      </c>
      <c r="FE99" s="24">
        <v>13</v>
      </c>
      <c r="FF99" s="24">
        <v>11</v>
      </c>
      <c r="FG99" s="24">
        <v>12</v>
      </c>
      <c r="FH99" s="24">
        <v>13</v>
      </c>
      <c r="FI99" s="24">
        <v>11</v>
      </c>
      <c r="FJ99" s="24">
        <v>10</v>
      </c>
      <c r="FK99" s="24">
        <v>11</v>
      </c>
      <c r="FL99" s="24">
        <v>10</v>
      </c>
      <c r="FM99" s="24">
        <v>10</v>
      </c>
      <c r="FN99" s="24">
        <v>9</v>
      </c>
      <c r="FO99" s="24">
        <v>10</v>
      </c>
      <c r="FP99" s="24">
        <v>8</v>
      </c>
      <c r="FQ99" s="24">
        <v>8</v>
      </c>
      <c r="FR99" s="24">
        <v>9</v>
      </c>
      <c r="FS99" s="24">
        <v>8</v>
      </c>
      <c r="FT99" s="24">
        <v>6</v>
      </c>
      <c r="FU99" s="24">
        <v>6</v>
      </c>
      <c r="FV99" s="24">
        <v>7</v>
      </c>
      <c r="FW99" s="24">
        <v>6</v>
      </c>
      <c r="FX99" s="24">
        <v>5</v>
      </c>
      <c r="FY99" s="24">
        <v>5</v>
      </c>
      <c r="FZ99" s="24">
        <v>5</v>
      </c>
      <c r="GA99" s="24">
        <v>5</v>
      </c>
      <c r="GB99" s="24">
        <v>4</v>
      </c>
      <c r="GC99" s="24">
        <v>3</v>
      </c>
      <c r="GD99" s="24">
        <v>4</v>
      </c>
      <c r="GE99" s="24">
        <v>4</v>
      </c>
      <c r="GF99" s="24">
        <v>1</v>
      </c>
      <c r="GG99" s="24">
        <v>3</v>
      </c>
      <c r="GH99" s="24">
        <v>3</v>
      </c>
      <c r="GI99" s="24">
        <v>2</v>
      </c>
      <c r="GJ99" s="24">
        <v>3</v>
      </c>
      <c r="GK99" s="24">
        <v>3</v>
      </c>
      <c r="GL99" s="24">
        <v>2</v>
      </c>
      <c r="GM99" s="24">
        <v>3</v>
      </c>
      <c r="GN99" s="24">
        <v>2</v>
      </c>
      <c r="GO99" s="24">
        <v>2</v>
      </c>
      <c r="GP99" s="24">
        <v>3</v>
      </c>
      <c r="GQ99" s="24">
        <v>2</v>
      </c>
      <c r="GR99" s="24">
        <v>2</v>
      </c>
      <c r="GS99" s="24">
        <v>0</v>
      </c>
      <c r="GT99" s="24">
        <v>0</v>
      </c>
      <c r="GU99" s="24">
        <v>0</v>
      </c>
      <c r="GV99" s="24">
        <v>0</v>
      </c>
      <c r="GW99" s="24">
        <v>1</v>
      </c>
      <c r="GX99" s="24">
        <v>1</v>
      </c>
      <c r="GY99" s="25">
        <v>0</v>
      </c>
    </row>
    <row r="100" spans="1:207" s="17" customFormat="1" ht="12.75" hidden="1" x14ac:dyDescent="0.2">
      <c r="A100" s="23" t="s">
        <v>214</v>
      </c>
      <c r="B100" s="24">
        <v>2020</v>
      </c>
      <c r="C100" s="24">
        <f>SUM(Tabla1[[#This Row],[Hombres_0]:[Hombres_100 y más]])</f>
        <v>992</v>
      </c>
      <c r="D100" s="24">
        <f>SUM(Tabla1[[#This Row],[Mujeres_0]:[Mujeres_100 y más]])</f>
        <v>1003</v>
      </c>
      <c r="E100" s="24">
        <f>Tabla1[[#This Row],[TOTAL HOMBRES]]+Tabla1[[#This Row],[TOTAL MUJERES]]</f>
        <v>1995</v>
      </c>
      <c r="F100" s="24">
        <v>20</v>
      </c>
      <c r="G100" s="24">
        <v>20</v>
      </c>
      <c r="H100" s="24">
        <v>20</v>
      </c>
      <c r="I100" s="24">
        <v>19</v>
      </c>
      <c r="J100" s="24">
        <v>19</v>
      </c>
      <c r="K100" s="24">
        <v>19</v>
      </c>
      <c r="L100" s="24">
        <v>18</v>
      </c>
      <c r="M100" s="24">
        <v>18</v>
      </c>
      <c r="N100" s="24">
        <v>18</v>
      </c>
      <c r="O100" s="24">
        <v>16</v>
      </c>
      <c r="P100" s="24">
        <v>16</v>
      </c>
      <c r="Q100" s="24">
        <v>16</v>
      </c>
      <c r="R100" s="24">
        <v>15</v>
      </c>
      <c r="S100" s="24">
        <v>15</v>
      </c>
      <c r="T100" s="24">
        <v>15</v>
      </c>
      <c r="U100" s="24">
        <v>15</v>
      </c>
      <c r="V100" s="24">
        <v>15</v>
      </c>
      <c r="W100" s="24">
        <v>15</v>
      </c>
      <c r="X100" s="24">
        <v>16</v>
      </c>
      <c r="Y100" s="24">
        <v>14</v>
      </c>
      <c r="Z100" s="24">
        <v>15</v>
      </c>
      <c r="AA100" s="24">
        <v>15</v>
      </c>
      <c r="AB100" s="24">
        <v>14</v>
      </c>
      <c r="AC100" s="24">
        <v>15</v>
      </c>
      <c r="AD100" s="24">
        <v>16</v>
      </c>
      <c r="AE100" s="24">
        <v>15</v>
      </c>
      <c r="AF100" s="24">
        <v>15</v>
      </c>
      <c r="AG100" s="24">
        <v>15</v>
      </c>
      <c r="AH100" s="24">
        <v>14</v>
      </c>
      <c r="AI100" s="24">
        <v>14</v>
      </c>
      <c r="AJ100" s="24">
        <v>13</v>
      </c>
      <c r="AK100" s="24">
        <v>14</v>
      </c>
      <c r="AL100" s="24">
        <v>13</v>
      </c>
      <c r="AM100" s="24">
        <v>12</v>
      </c>
      <c r="AN100" s="24">
        <v>12</v>
      </c>
      <c r="AO100" s="24">
        <v>12</v>
      </c>
      <c r="AP100" s="24">
        <v>13</v>
      </c>
      <c r="AQ100" s="24">
        <v>12</v>
      </c>
      <c r="AR100" s="24">
        <v>12</v>
      </c>
      <c r="AS100" s="24">
        <v>12</v>
      </c>
      <c r="AT100" s="24">
        <v>10</v>
      </c>
      <c r="AU100" s="24">
        <v>11</v>
      </c>
      <c r="AV100" s="24">
        <v>11</v>
      </c>
      <c r="AW100" s="24">
        <v>9</v>
      </c>
      <c r="AX100" s="24">
        <v>10</v>
      </c>
      <c r="AY100" s="24">
        <v>9</v>
      </c>
      <c r="AZ100" s="24">
        <v>10</v>
      </c>
      <c r="BA100" s="24">
        <v>9</v>
      </c>
      <c r="BB100" s="24">
        <v>10</v>
      </c>
      <c r="BC100" s="24">
        <v>11</v>
      </c>
      <c r="BD100" s="24">
        <v>11</v>
      </c>
      <c r="BE100" s="24">
        <v>11</v>
      </c>
      <c r="BF100" s="24">
        <v>12</v>
      </c>
      <c r="BG100" s="24">
        <v>11</v>
      </c>
      <c r="BH100" s="24">
        <v>12</v>
      </c>
      <c r="BI100" s="24">
        <v>13</v>
      </c>
      <c r="BJ100" s="24">
        <v>12</v>
      </c>
      <c r="BK100" s="24">
        <v>12</v>
      </c>
      <c r="BL100" s="24">
        <v>11</v>
      </c>
      <c r="BM100" s="24">
        <v>12</v>
      </c>
      <c r="BN100" s="24">
        <v>11</v>
      </c>
      <c r="BO100" s="24">
        <v>11</v>
      </c>
      <c r="BP100" s="24">
        <v>10</v>
      </c>
      <c r="BQ100" s="24">
        <v>11</v>
      </c>
      <c r="BR100" s="24">
        <v>8</v>
      </c>
      <c r="BS100" s="24">
        <v>9</v>
      </c>
      <c r="BT100" s="24">
        <v>7</v>
      </c>
      <c r="BU100" s="24">
        <v>8</v>
      </c>
      <c r="BV100" s="24">
        <v>9</v>
      </c>
      <c r="BW100" s="24">
        <v>7</v>
      </c>
      <c r="BX100" s="24">
        <v>7</v>
      </c>
      <c r="BY100" s="24">
        <v>6</v>
      </c>
      <c r="BZ100" s="24">
        <v>6</v>
      </c>
      <c r="CA100" s="24">
        <v>5</v>
      </c>
      <c r="CB100" s="24">
        <v>4</v>
      </c>
      <c r="CC100" s="24">
        <v>5</v>
      </c>
      <c r="CD100" s="24">
        <v>4</v>
      </c>
      <c r="CE100" s="24">
        <v>3</v>
      </c>
      <c r="CF100" s="24">
        <v>3</v>
      </c>
      <c r="CG100" s="24">
        <v>3</v>
      </c>
      <c r="CH100" s="24">
        <v>2</v>
      </c>
      <c r="CI100" s="24">
        <v>2</v>
      </c>
      <c r="CJ100" s="24">
        <v>2</v>
      </c>
      <c r="CK100" s="24">
        <v>2</v>
      </c>
      <c r="CL100" s="24">
        <v>2</v>
      </c>
      <c r="CM100" s="24">
        <v>2</v>
      </c>
      <c r="CN100" s="24">
        <v>2</v>
      </c>
      <c r="CO100" s="24">
        <v>1</v>
      </c>
      <c r="CP100" s="24">
        <v>3</v>
      </c>
      <c r="CQ100" s="24">
        <v>2</v>
      </c>
      <c r="CR100" s="24">
        <v>2</v>
      </c>
      <c r="CS100" s="24">
        <v>0</v>
      </c>
      <c r="CT100" s="24">
        <v>1</v>
      </c>
      <c r="CU100" s="24">
        <v>0</v>
      </c>
      <c r="CV100" s="24">
        <v>1</v>
      </c>
      <c r="CW100" s="24">
        <v>0</v>
      </c>
      <c r="CX100" s="24">
        <v>0</v>
      </c>
      <c r="CY100" s="24">
        <v>0</v>
      </c>
      <c r="CZ100" s="24">
        <v>2</v>
      </c>
      <c r="DA100" s="24">
        <v>0</v>
      </c>
      <c r="DB100" s="24">
        <v>0</v>
      </c>
      <c r="DC100" s="24">
        <v>15</v>
      </c>
      <c r="DD100" s="24">
        <v>16</v>
      </c>
      <c r="DE100" s="24">
        <v>15</v>
      </c>
      <c r="DF100" s="24">
        <v>15</v>
      </c>
      <c r="DG100" s="24">
        <v>16</v>
      </c>
      <c r="DH100" s="24">
        <v>15</v>
      </c>
      <c r="DI100" s="24">
        <v>15</v>
      </c>
      <c r="DJ100" s="24">
        <v>14</v>
      </c>
      <c r="DK100" s="24">
        <v>14</v>
      </c>
      <c r="DL100" s="24">
        <v>14</v>
      </c>
      <c r="DM100" s="24">
        <v>15</v>
      </c>
      <c r="DN100" s="24">
        <v>13</v>
      </c>
      <c r="DO100" s="24">
        <v>13</v>
      </c>
      <c r="DP100" s="24">
        <v>14</v>
      </c>
      <c r="DQ100" s="24">
        <v>12</v>
      </c>
      <c r="DR100" s="24">
        <v>14</v>
      </c>
      <c r="DS100" s="24">
        <v>12</v>
      </c>
      <c r="DT100" s="24">
        <v>14</v>
      </c>
      <c r="DU100" s="24">
        <v>13</v>
      </c>
      <c r="DV100" s="24">
        <v>13</v>
      </c>
      <c r="DW100" s="24">
        <v>13</v>
      </c>
      <c r="DX100" s="24">
        <v>15</v>
      </c>
      <c r="DY100" s="24">
        <v>14</v>
      </c>
      <c r="DZ100" s="24">
        <v>15</v>
      </c>
      <c r="EA100" s="24">
        <v>15</v>
      </c>
      <c r="EB100" s="24">
        <v>15</v>
      </c>
      <c r="EC100" s="24">
        <v>17</v>
      </c>
      <c r="ED100" s="24">
        <v>16</v>
      </c>
      <c r="EE100" s="24">
        <v>17</v>
      </c>
      <c r="EF100" s="24">
        <v>15</v>
      </c>
      <c r="EG100" s="24">
        <v>17</v>
      </c>
      <c r="EH100" s="24">
        <v>16</v>
      </c>
      <c r="EI100" s="24">
        <v>17</v>
      </c>
      <c r="EJ100" s="24">
        <v>18</v>
      </c>
      <c r="EK100" s="24">
        <v>16</v>
      </c>
      <c r="EL100" s="24">
        <v>14</v>
      </c>
      <c r="EM100" s="24">
        <v>15</v>
      </c>
      <c r="EN100" s="24">
        <v>15</v>
      </c>
      <c r="EO100" s="24">
        <v>13</v>
      </c>
      <c r="EP100" s="24">
        <v>13</v>
      </c>
      <c r="EQ100" s="24">
        <v>10</v>
      </c>
      <c r="ER100" s="24">
        <v>12</v>
      </c>
      <c r="ES100" s="24">
        <v>11</v>
      </c>
      <c r="ET100" s="24">
        <v>11</v>
      </c>
      <c r="EU100" s="24">
        <v>10</v>
      </c>
      <c r="EV100" s="24">
        <v>9</v>
      </c>
      <c r="EW100" s="24">
        <v>12</v>
      </c>
      <c r="EX100" s="24">
        <v>13</v>
      </c>
      <c r="EY100" s="24">
        <v>12</v>
      </c>
      <c r="EZ100" s="24">
        <v>11</v>
      </c>
      <c r="FA100" s="24">
        <v>13</v>
      </c>
      <c r="FB100" s="24">
        <v>13</v>
      </c>
      <c r="FC100" s="24">
        <v>14</v>
      </c>
      <c r="FD100" s="24">
        <v>12</v>
      </c>
      <c r="FE100" s="24">
        <v>12</v>
      </c>
      <c r="FF100" s="24">
        <v>12</v>
      </c>
      <c r="FG100" s="24">
        <v>12</v>
      </c>
      <c r="FH100" s="24">
        <v>13</v>
      </c>
      <c r="FI100" s="24">
        <v>12</v>
      </c>
      <c r="FJ100" s="24">
        <v>10</v>
      </c>
      <c r="FK100" s="24">
        <v>10</v>
      </c>
      <c r="FL100" s="24">
        <v>11</v>
      </c>
      <c r="FM100" s="24">
        <v>9</v>
      </c>
      <c r="FN100" s="24">
        <v>10</v>
      </c>
      <c r="FO100" s="24">
        <v>11</v>
      </c>
      <c r="FP100" s="24">
        <v>8</v>
      </c>
      <c r="FQ100" s="24">
        <v>9</v>
      </c>
      <c r="FR100" s="24">
        <v>8</v>
      </c>
      <c r="FS100" s="24">
        <v>9</v>
      </c>
      <c r="FT100" s="24">
        <v>6</v>
      </c>
      <c r="FU100" s="24">
        <v>7</v>
      </c>
      <c r="FV100" s="24">
        <v>6</v>
      </c>
      <c r="FW100" s="24">
        <v>7</v>
      </c>
      <c r="FX100" s="24">
        <v>5</v>
      </c>
      <c r="FY100" s="24">
        <v>5</v>
      </c>
      <c r="FZ100" s="24">
        <v>5</v>
      </c>
      <c r="GA100" s="24">
        <v>5</v>
      </c>
      <c r="GB100" s="24">
        <v>4</v>
      </c>
      <c r="GC100" s="24">
        <v>4</v>
      </c>
      <c r="GD100" s="24">
        <v>4</v>
      </c>
      <c r="GE100" s="24">
        <v>3</v>
      </c>
      <c r="GF100" s="24">
        <v>3</v>
      </c>
      <c r="GG100" s="24">
        <v>2</v>
      </c>
      <c r="GH100" s="24">
        <v>3</v>
      </c>
      <c r="GI100" s="24">
        <v>3</v>
      </c>
      <c r="GJ100" s="24">
        <v>3</v>
      </c>
      <c r="GK100" s="24">
        <v>2</v>
      </c>
      <c r="GL100" s="24">
        <v>3</v>
      </c>
      <c r="GM100" s="24">
        <v>3</v>
      </c>
      <c r="GN100" s="24">
        <v>2</v>
      </c>
      <c r="GO100" s="24">
        <v>2</v>
      </c>
      <c r="GP100" s="24">
        <v>3</v>
      </c>
      <c r="GQ100" s="24">
        <v>2</v>
      </c>
      <c r="GR100" s="24">
        <v>0</v>
      </c>
      <c r="GS100" s="24">
        <v>2</v>
      </c>
      <c r="GT100" s="24">
        <v>0</v>
      </c>
      <c r="GU100" s="24">
        <v>0</v>
      </c>
      <c r="GV100" s="24">
        <v>0</v>
      </c>
      <c r="GW100" s="24">
        <v>1</v>
      </c>
      <c r="GX100" s="24">
        <v>1</v>
      </c>
      <c r="GY100" s="25">
        <v>0</v>
      </c>
    </row>
    <row r="101" spans="1:207" s="17" customFormat="1" ht="14.25" x14ac:dyDescent="0.2">
      <c r="A101" s="23" t="s">
        <v>214</v>
      </c>
      <c r="B101" s="24">
        <v>2021</v>
      </c>
      <c r="C101" s="24">
        <f>SUM(Tabla1[[#This Row],[Hombres_0]:[Hombres_100 y más]])</f>
        <v>1001</v>
      </c>
      <c r="D101" s="24">
        <f>SUM(Tabla1[[#This Row],[Mujeres_0]:[Mujeres_100 y más]])</f>
        <v>1009</v>
      </c>
      <c r="E101" s="24">
        <f>Tabla1[[#This Row],[TOTAL HOMBRES]]+Tabla1[[#This Row],[TOTAL MUJERES]]</f>
        <v>2010</v>
      </c>
      <c r="F101" s="26">
        <v>20</v>
      </c>
      <c r="G101" s="26">
        <v>19</v>
      </c>
      <c r="H101" s="26">
        <v>20</v>
      </c>
      <c r="I101" s="26">
        <v>20</v>
      </c>
      <c r="J101" s="26">
        <v>19</v>
      </c>
      <c r="K101" s="26">
        <v>19</v>
      </c>
      <c r="L101" s="26">
        <v>18</v>
      </c>
      <c r="M101" s="26">
        <v>18</v>
      </c>
      <c r="N101" s="26">
        <v>17</v>
      </c>
      <c r="O101" s="26">
        <v>16</v>
      </c>
      <c r="P101" s="26">
        <v>16</v>
      </c>
      <c r="Q101" s="26">
        <v>16</v>
      </c>
      <c r="R101" s="26">
        <v>15</v>
      </c>
      <c r="S101" s="26">
        <v>15</v>
      </c>
      <c r="T101" s="26">
        <v>15</v>
      </c>
      <c r="U101" s="26">
        <v>15</v>
      </c>
      <c r="V101" s="26">
        <v>15</v>
      </c>
      <c r="W101" s="26">
        <v>15</v>
      </c>
      <c r="X101" s="26">
        <v>16</v>
      </c>
      <c r="Y101" s="26">
        <v>14</v>
      </c>
      <c r="Z101" s="26">
        <v>15</v>
      </c>
      <c r="AA101" s="26">
        <v>15</v>
      </c>
      <c r="AB101" s="26">
        <v>15</v>
      </c>
      <c r="AC101" s="26">
        <v>15</v>
      </c>
      <c r="AD101" s="26">
        <v>16</v>
      </c>
      <c r="AE101" s="26">
        <v>14</v>
      </c>
      <c r="AF101" s="26">
        <v>15</v>
      </c>
      <c r="AG101" s="26">
        <v>15</v>
      </c>
      <c r="AH101" s="26">
        <v>16</v>
      </c>
      <c r="AI101" s="26">
        <v>13</v>
      </c>
      <c r="AJ101" s="26">
        <v>13</v>
      </c>
      <c r="AK101" s="26">
        <v>14</v>
      </c>
      <c r="AL101" s="26">
        <v>13</v>
      </c>
      <c r="AM101" s="26">
        <v>13</v>
      </c>
      <c r="AN101" s="26">
        <v>12</v>
      </c>
      <c r="AO101" s="26">
        <v>12</v>
      </c>
      <c r="AP101" s="26">
        <v>13</v>
      </c>
      <c r="AQ101" s="26">
        <v>12</v>
      </c>
      <c r="AR101" s="26">
        <v>12</v>
      </c>
      <c r="AS101" s="26">
        <v>12</v>
      </c>
      <c r="AT101" s="26">
        <v>10</v>
      </c>
      <c r="AU101" s="26">
        <v>11</v>
      </c>
      <c r="AV101" s="26">
        <v>11</v>
      </c>
      <c r="AW101" s="26">
        <v>10</v>
      </c>
      <c r="AX101" s="26">
        <v>10</v>
      </c>
      <c r="AY101" s="26">
        <v>9</v>
      </c>
      <c r="AZ101" s="26">
        <v>10</v>
      </c>
      <c r="BA101" s="26">
        <v>10</v>
      </c>
      <c r="BB101" s="26">
        <v>11</v>
      </c>
      <c r="BC101" s="26">
        <v>10</v>
      </c>
      <c r="BD101" s="26">
        <v>11</v>
      </c>
      <c r="BE101" s="26">
        <v>11</v>
      </c>
      <c r="BF101" s="26">
        <v>12</v>
      </c>
      <c r="BG101" s="26">
        <v>11</v>
      </c>
      <c r="BH101" s="26">
        <v>12</v>
      </c>
      <c r="BI101" s="26">
        <v>13</v>
      </c>
      <c r="BJ101" s="26">
        <v>13</v>
      </c>
      <c r="BK101" s="26">
        <v>11</v>
      </c>
      <c r="BL101" s="26">
        <v>12</v>
      </c>
      <c r="BM101" s="26">
        <v>11</v>
      </c>
      <c r="BN101" s="26">
        <v>12</v>
      </c>
      <c r="BO101" s="26">
        <v>11</v>
      </c>
      <c r="BP101" s="26">
        <v>11</v>
      </c>
      <c r="BQ101" s="26">
        <v>11</v>
      </c>
      <c r="BR101" s="26">
        <v>8</v>
      </c>
      <c r="BS101" s="26">
        <v>9</v>
      </c>
      <c r="BT101" s="26">
        <v>8</v>
      </c>
      <c r="BU101" s="26">
        <v>8</v>
      </c>
      <c r="BV101" s="26">
        <v>9</v>
      </c>
      <c r="BW101" s="26">
        <v>8</v>
      </c>
      <c r="BX101" s="26">
        <v>6</v>
      </c>
      <c r="BY101" s="26">
        <v>7</v>
      </c>
      <c r="BZ101" s="26">
        <v>6</v>
      </c>
      <c r="CA101" s="26">
        <v>6</v>
      </c>
      <c r="CB101" s="26">
        <v>4</v>
      </c>
      <c r="CC101" s="26">
        <v>5</v>
      </c>
      <c r="CD101" s="26">
        <v>4</v>
      </c>
      <c r="CE101" s="26">
        <v>3</v>
      </c>
      <c r="CF101" s="26">
        <v>3</v>
      </c>
      <c r="CG101" s="26">
        <v>3</v>
      </c>
      <c r="CH101" s="26">
        <v>3</v>
      </c>
      <c r="CI101" s="26">
        <v>2</v>
      </c>
      <c r="CJ101" s="26">
        <v>2</v>
      </c>
      <c r="CK101" s="26">
        <v>2</v>
      </c>
      <c r="CL101" s="26">
        <v>2</v>
      </c>
      <c r="CM101" s="26">
        <v>1</v>
      </c>
      <c r="CN101" s="26">
        <v>2</v>
      </c>
      <c r="CO101" s="26">
        <v>3</v>
      </c>
      <c r="CP101" s="26">
        <v>2</v>
      </c>
      <c r="CQ101" s="26">
        <v>2</v>
      </c>
      <c r="CR101" s="26">
        <v>2</v>
      </c>
      <c r="CS101" s="26">
        <v>0</v>
      </c>
      <c r="CT101" s="26">
        <v>0</v>
      </c>
      <c r="CU101" s="26">
        <v>1</v>
      </c>
      <c r="CV101" s="26">
        <v>1</v>
      </c>
      <c r="CW101" s="26">
        <v>0</v>
      </c>
      <c r="CX101" s="26">
        <v>0</v>
      </c>
      <c r="CY101" s="26">
        <v>0</v>
      </c>
      <c r="CZ101" s="26">
        <v>1</v>
      </c>
      <c r="DA101" s="26">
        <v>1</v>
      </c>
      <c r="DB101" s="26">
        <v>0</v>
      </c>
      <c r="DC101" s="26">
        <v>15</v>
      </c>
      <c r="DD101" s="26">
        <v>16</v>
      </c>
      <c r="DE101" s="26">
        <v>14</v>
      </c>
      <c r="DF101" s="26">
        <v>16</v>
      </c>
      <c r="DG101" s="26">
        <v>15</v>
      </c>
      <c r="DH101" s="26">
        <v>16</v>
      </c>
      <c r="DI101" s="26">
        <v>14</v>
      </c>
      <c r="DJ101" s="26">
        <v>15</v>
      </c>
      <c r="DK101" s="26">
        <v>14</v>
      </c>
      <c r="DL101" s="26">
        <v>14</v>
      </c>
      <c r="DM101" s="26">
        <v>14</v>
      </c>
      <c r="DN101" s="26">
        <v>13</v>
      </c>
      <c r="DO101" s="26">
        <v>13</v>
      </c>
      <c r="DP101" s="26">
        <v>14</v>
      </c>
      <c r="DQ101" s="26">
        <v>13</v>
      </c>
      <c r="DR101" s="26">
        <v>13</v>
      </c>
      <c r="DS101" s="26">
        <v>13</v>
      </c>
      <c r="DT101" s="26">
        <v>13</v>
      </c>
      <c r="DU101" s="26">
        <v>13</v>
      </c>
      <c r="DV101" s="26">
        <v>12</v>
      </c>
      <c r="DW101" s="26">
        <v>14</v>
      </c>
      <c r="DX101" s="26">
        <v>14</v>
      </c>
      <c r="DY101" s="26">
        <v>14</v>
      </c>
      <c r="DZ101" s="26">
        <v>15</v>
      </c>
      <c r="EA101" s="26">
        <v>16</v>
      </c>
      <c r="EB101" s="26">
        <v>15</v>
      </c>
      <c r="EC101" s="26">
        <v>16</v>
      </c>
      <c r="ED101" s="26">
        <v>17</v>
      </c>
      <c r="EE101" s="26">
        <v>16</v>
      </c>
      <c r="EF101" s="26">
        <v>16</v>
      </c>
      <c r="EG101" s="26">
        <v>17</v>
      </c>
      <c r="EH101" s="26">
        <v>16</v>
      </c>
      <c r="EI101" s="26">
        <v>18</v>
      </c>
      <c r="EJ101" s="26">
        <v>16</v>
      </c>
      <c r="EK101" s="26">
        <v>17</v>
      </c>
      <c r="EL101" s="26">
        <v>14</v>
      </c>
      <c r="EM101" s="26">
        <v>15</v>
      </c>
      <c r="EN101" s="26">
        <v>14</v>
      </c>
      <c r="EO101" s="26">
        <v>14</v>
      </c>
      <c r="EP101" s="26">
        <v>12</v>
      </c>
      <c r="EQ101" s="26">
        <v>11</v>
      </c>
      <c r="ER101" s="26">
        <v>12</v>
      </c>
      <c r="ES101" s="26">
        <v>12</v>
      </c>
      <c r="ET101" s="26">
        <v>9</v>
      </c>
      <c r="EU101" s="26">
        <v>11</v>
      </c>
      <c r="EV101" s="26">
        <v>10</v>
      </c>
      <c r="EW101" s="26">
        <v>13</v>
      </c>
      <c r="EX101" s="26">
        <v>11</v>
      </c>
      <c r="EY101" s="26">
        <v>12</v>
      </c>
      <c r="EZ101" s="26">
        <v>12</v>
      </c>
      <c r="FA101" s="26">
        <v>13</v>
      </c>
      <c r="FB101" s="26">
        <v>13</v>
      </c>
      <c r="FC101" s="26">
        <v>13</v>
      </c>
      <c r="FD101" s="26">
        <v>12</v>
      </c>
      <c r="FE101" s="26">
        <v>12</v>
      </c>
      <c r="FF101" s="26">
        <v>13</v>
      </c>
      <c r="FG101" s="26">
        <v>12</v>
      </c>
      <c r="FH101" s="26">
        <v>13</v>
      </c>
      <c r="FI101" s="26">
        <v>11</v>
      </c>
      <c r="FJ101" s="26">
        <v>11</v>
      </c>
      <c r="FK101" s="26">
        <v>11</v>
      </c>
      <c r="FL101" s="26">
        <v>10</v>
      </c>
      <c r="FM101" s="26">
        <v>10</v>
      </c>
      <c r="FN101" s="26">
        <v>10</v>
      </c>
      <c r="FO101" s="26">
        <v>11</v>
      </c>
      <c r="FP101" s="26">
        <v>9</v>
      </c>
      <c r="FQ101" s="26">
        <v>9</v>
      </c>
      <c r="FR101" s="26">
        <v>9</v>
      </c>
      <c r="FS101" s="26">
        <v>9</v>
      </c>
      <c r="FT101" s="26">
        <v>7</v>
      </c>
      <c r="FU101" s="26">
        <v>6</v>
      </c>
      <c r="FV101" s="26">
        <v>7</v>
      </c>
      <c r="FW101" s="26">
        <v>6</v>
      </c>
      <c r="FX101" s="26">
        <v>6</v>
      </c>
      <c r="FY101" s="26">
        <v>5</v>
      </c>
      <c r="FZ101" s="26">
        <v>6</v>
      </c>
      <c r="GA101" s="26">
        <v>5</v>
      </c>
      <c r="GB101" s="26">
        <v>4</v>
      </c>
      <c r="GC101" s="26">
        <v>4</v>
      </c>
      <c r="GD101" s="26">
        <v>3</v>
      </c>
      <c r="GE101" s="26">
        <v>4</v>
      </c>
      <c r="GF101" s="26">
        <v>3</v>
      </c>
      <c r="GG101" s="26">
        <v>3</v>
      </c>
      <c r="GH101" s="26">
        <v>3</v>
      </c>
      <c r="GI101" s="26">
        <v>2</v>
      </c>
      <c r="GJ101" s="26">
        <v>3</v>
      </c>
      <c r="GK101" s="26">
        <v>3</v>
      </c>
      <c r="GL101" s="26">
        <v>3</v>
      </c>
      <c r="GM101" s="26">
        <v>3</v>
      </c>
      <c r="GN101" s="26">
        <v>2</v>
      </c>
      <c r="GO101" s="26">
        <v>2</v>
      </c>
      <c r="GP101" s="26">
        <v>3</v>
      </c>
      <c r="GQ101" s="26">
        <v>2</v>
      </c>
      <c r="GR101" s="26">
        <v>0</v>
      </c>
      <c r="GS101" s="26">
        <v>2</v>
      </c>
      <c r="GT101" s="26">
        <v>0</v>
      </c>
      <c r="GU101" s="26">
        <v>0</v>
      </c>
      <c r="GV101" s="26">
        <v>0</v>
      </c>
      <c r="GW101" s="26">
        <v>0</v>
      </c>
      <c r="GX101" s="26">
        <v>2</v>
      </c>
      <c r="GY101" s="26">
        <v>0</v>
      </c>
    </row>
    <row r="102" spans="1:207" s="17" customFormat="1" ht="12.75" hidden="1" x14ac:dyDescent="0.2">
      <c r="A102" s="23" t="s">
        <v>215</v>
      </c>
      <c r="B102" s="24">
        <v>2011</v>
      </c>
      <c r="C102" s="24">
        <f>SUM(Tabla1[[#This Row],[Hombres_0]:[Hombres_100 y más]])</f>
        <v>2051</v>
      </c>
      <c r="D102" s="24">
        <f>SUM(Tabla1[[#This Row],[Mujeres_0]:[Mujeres_100 y más]])</f>
        <v>1767</v>
      </c>
      <c r="E102" s="24">
        <f>Tabla1[[#This Row],[TOTAL HOMBRES]]+Tabla1[[#This Row],[TOTAL MUJERES]]</f>
        <v>3818</v>
      </c>
      <c r="F102" s="24">
        <v>29</v>
      </c>
      <c r="G102" s="24">
        <v>31</v>
      </c>
      <c r="H102" s="24">
        <v>31</v>
      </c>
      <c r="I102" s="24">
        <v>32</v>
      </c>
      <c r="J102" s="24">
        <v>33</v>
      </c>
      <c r="K102" s="24">
        <v>33</v>
      </c>
      <c r="L102" s="24">
        <v>33</v>
      </c>
      <c r="M102" s="24">
        <v>33</v>
      </c>
      <c r="N102" s="24">
        <v>33</v>
      </c>
      <c r="O102" s="24">
        <v>33</v>
      </c>
      <c r="P102" s="24">
        <v>33</v>
      </c>
      <c r="Q102" s="24">
        <v>34</v>
      </c>
      <c r="R102" s="24">
        <v>33</v>
      </c>
      <c r="S102" s="24">
        <v>34</v>
      </c>
      <c r="T102" s="24">
        <v>35</v>
      </c>
      <c r="U102" s="24">
        <v>35</v>
      </c>
      <c r="V102" s="24">
        <v>35</v>
      </c>
      <c r="W102" s="24">
        <v>36</v>
      </c>
      <c r="X102" s="24">
        <v>35</v>
      </c>
      <c r="Y102" s="24">
        <v>35</v>
      </c>
      <c r="Z102" s="24">
        <v>33</v>
      </c>
      <c r="AA102" s="24">
        <v>32</v>
      </c>
      <c r="AB102" s="24">
        <v>30</v>
      </c>
      <c r="AC102" s="24">
        <v>29</v>
      </c>
      <c r="AD102" s="24">
        <v>29</v>
      </c>
      <c r="AE102" s="24">
        <v>28</v>
      </c>
      <c r="AF102" s="24">
        <v>28</v>
      </c>
      <c r="AG102" s="24">
        <v>27</v>
      </c>
      <c r="AH102" s="24">
        <v>26</v>
      </c>
      <c r="AI102" s="24">
        <v>26</v>
      </c>
      <c r="AJ102" s="24">
        <v>26</v>
      </c>
      <c r="AK102" s="24">
        <v>25</v>
      </c>
      <c r="AL102" s="24">
        <v>25</v>
      </c>
      <c r="AM102" s="24">
        <v>25</v>
      </c>
      <c r="AN102" s="24">
        <v>25</v>
      </c>
      <c r="AO102" s="24">
        <v>25</v>
      </c>
      <c r="AP102" s="24">
        <v>25</v>
      </c>
      <c r="AQ102" s="24">
        <v>24</v>
      </c>
      <c r="AR102" s="24">
        <v>24</v>
      </c>
      <c r="AS102" s="24">
        <v>24</v>
      </c>
      <c r="AT102" s="24">
        <v>26</v>
      </c>
      <c r="AU102" s="24">
        <v>27</v>
      </c>
      <c r="AV102" s="24">
        <v>27</v>
      </c>
      <c r="AW102" s="24">
        <v>28</v>
      </c>
      <c r="AX102" s="24">
        <v>28</v>
      </c>
      <c r="AY102" s="24">
        <v>28</v>
      </c>
      <c r="AZ102" s="24">
        <v>28</v>
      </c>
      <c r="BA102" s="24">
        <v>28</v>
      </c>
      <c r="BB102" s="24">
        <v>28</v>
      </c>
      <c r="BC102" s="24">
        <v>26</v>
      </c>
      <c r="BD102" s="24">
        <v>26</v>
      </c>
      <c r="BE102" s="24">
        <v>26</v>
      </c>
      <c r="BF102" s="24">
        <v>25</v>
      </c>
      <c r="BG102" s="24">
        <v>25</v>
      </c>
      <c r="BH102" s="24">
        <v>24</v>
      </c>
      <c r="BI102" s="24">
        <v>24</v>
      </c>
      <c r="BJ102" s="24">
        <v>24</v>
      </c>
      <c r="BK102" s="24">
        <v>21</v>
      </c>
      <c r="BL102" s="24">
        <v>21</v>
      </c>
      <c r="BM102" s="24">
        <v>20</v>
      </c>
      <c r="BN102" s="24">
        <v>20</v>
      </c>
      <c r="BO102" s="24">
        <v>19</v>
      </c>
      <c r="BP102" s="24">
        <v>19</v>
      </c>
      <c r="BQ102" s="24">
        <v>18</v>
      </c>
      <c r="BR102" s="24">
        <v>17</v>
      </c>
      <c r="BS102" s="24">
        <v>17</v>
      </c>
      <c r="BT102" s="24">
        <v>16</v>
      </c>
      <c r="BU102" s="24">
        <v>16</v>
      </c>
      <c r="BV102" s="24">
        <v>15</v>
      </c>
      <c r="BW102" s="24">
        <v>14</v>
      </c>
      <c r="BX102" s="24">
        <v>14</v>
      </c>
      <c r="BY102" s="24">
        <v>12</v>
      </c>
      <c r="BZ102" s="24">
        <v>12</v>
      </c>
      <c r="CA102" s="24">
        <v>11</v>
      </c>
      <c r="CB102" s="24">
        <v>11</v>
      </c>
      <c r="CC102" s="24">
        <v>10</v>
      </c>
      <c r="CD102" s="24">
        <v>10</v>
      </c>
      <c r="CE102" s="24">
        <v>10</v>
      </c>
      <c r="CF102" s="24">
        <v>9</v>
      </c>
      <c r="CG102" s="24">
        <v>9</v>
      </c>
      <c r="CH102" s="24">
        <v>8</v>
      </c>
      <c r="CI102" s="24">
        <v>8</v>
      </c>
      <c r="CJ102" s="24">
        <v>7</v>
      </c>
      <c r="CK102" s="24">
        <v>6</v>
      </c>
      <c r="CL102" s="24">
        <v>5</v>
      </c>
      <c r="CM102" s="24">
        <v>5</v>
      </c>
      <c r="CN102" s="24">
        <v>5</v>
      </c>
      <c r="CO102" s="24">
        <v>4</v>
      </c>
      <c r="CP102" s="24">
        <v>3</v>
      </c>
      <c r="CQ102" s="24">
        <v>2</v>
      </c>
      <c r="CR102" s="24">
        <v>2</v>
      </c>
      <c r="CS102" s="24">
        <v>2</v>
      </c>
      <c r="CT102" s="24">
        <v>1</v>
      </c>
      <c r="CU102" s="24">
        <v>1</v>
      </c>
      <c r="CV102" s="24">
        <v>1</v>
      </c>
      <c r="CW102" s="24">
        <v>0</v>
      </c>
      <c r="CX102" s="24">
        <v>0</v>
      </c>
      <c r="CY102" s="24">
        <v>0</v>
      </c>
      <c r="CZ102" s="24">
        <v>0</v>
      </c>
      <c r="DA102" s="24">
        <v>0</v>
      </c>
      <c r="DB102" s="24">
        <v>0</v>
      </c>
      <c r="DC102" s="24">
        <v>27</v>
      </c>
      <c r="DD102" s="24">
        <v>27</v>
      </c>
      <c r="DE102" s="24">
        <v>28</v>
      </c>
      <c r="DF102" s="24">
        <v>29</v>
      </c>
      <c r="DG102" s="24">
        <v>30</v>
      </c>
      <c r="DH102" s="24">
        <v>30</v>
      </c>
      <c r="DI102" s="24">
        <v>30</v>
      </c>
      <c r="DJ102" s="24">
        <v>30</v>
      </c>
      <c r="DK102" s="24">
        <v>31</v>
      </c>
      <c r="DL102" s="24">
        <v>32</v>
      </c>
      <c r="DM102" s="24">
        <v>32</v>
      </c>
      <c r="DN102" s="24">
        <v>33</v>
      </c>
      <c r="DO102" s="24">
        <v>33</v>
      </c>
      <c r="DP102" s="24">
        <v>34</v>
      </c>
      <c r="DQ102" s="24">
        <v>33</v>
      </c>
      <c r="DR102" s="24">
        <v>31</v>
      </c>
      <c r="DS102" s="24">
        <v>31</v>
      </c>
      <c r="DT102" s="24">
        <v>29</v>
      </c>
      <c r="DU102" s="24">
        <v>29</v>
      </c>
      <c r="DV102" s="24">
        <v>26</v>
      </c>
      <c r="DW102" s="24">
        <v>24</v>
      </c>
      <c r="DX102" s="24">
        <v>23</v>
      </c>
      <c r="DY102" s="24">
        <v>21</v>
      </c>
      <c r="DZ102" s="24">
        <v>20</v>
      </c>
      <c r="EA102" s="24">
        <v>20</v>
      </c>
      <c r="EB102" s="24">
        <v>20</v>
      </c>
      <c r="EC102" s="24">
        <v>19</v>
      </c>
      <c r="ED102" s="24">
        <v>19</v>
      </c>
      <c r="EE102" s="24">
        <v>19</v>
      </c>
      <c r="EF102" s="24">
        <v>20</v>
      </c>
      <c r="EG102" s="24">
        <v>20</v>
      </c>
      <c r="EH102" s="24">
        <v>20</v>
      </c>
      <c r="EI102" s="24">
        <v>21</v>
      </c>
      <c r="EJ102" s="24">
        <v>21</v>
      </c>
      <c r="EK102" s="24">
        <v>20</v>
      </c>
      <c r="EL102" s="24">
        <v>20</v>
      </c>
      <c r="EM102" s="24">
        <v>20</v>
      </c>
      <c r="EN102" s="24">
        <v>20</v>
      </c>
      <c r="EO102" s="24">
        <v>21</v>
      </c>
      <c r="EP102" s="24">
        <v>21</v>
      </c>
      <c r="EQ102" s="24">
        <v>22</v>
      </c>
      <c r="ER102" s="24">
        <v>22</v>
      </c>
      <c r="ES102" s="24">
        <v>22</v>
      </c>
      <c r="ET102" s="24">
        <v>23</v>
      </c>
      <c r="EU102" s="24">
        <v>22</v>
      </c>
      <c r="EV102" s="24">
        <v>21</v>
      </c>
      <c r="EW102" s="24">
        <v>22</v>
      </c>
      <c r="EX102" s="24">
        <v>22</v>
      </c>
      <c r="EY102" s="24">
        <v>22</v>
      </c>
      <c r="EZ102" s="24">
        <v>22</v>
      </c>
      <c r="FA102" s="24">
        <v>22</v>
      </c>
      <c r="FB102" s="24">
        <v>22</v>
      </c>
      <c r="FC102" s="24">
        <v>22</v>
      </c>
      <c r="FD102" s="24">
        <v>22</v>
      </c>
      <c r="FE102" s="24">
        <v>22</v>
      </c>
      <c r="FF102" s="24">
        <v>22</v>
      </c>
      <c r="FG102" s="24">
        <v>22</v>
      </c>
      <c r="FH102" s="24">
        <v>21</v>
      </c>
      <c r="FI102" s="24">
        <v>21</v>
      </c>
      <c r="FJ102" s="24">
        <v>20</v>
      </c>
      <c r="FK102" s="24">
        <v>19</v>
      </c>
      <c r="FL102" s="24">
        <v>19</v>
      </c>
      <c r="FM102" s="24">
        <v>18</v>
      </c>
      <c r="FN102" s="24">
        <v>18</v>
      </c>
      <c r="FO102" s="24">
        <v>16</v>
      </c>
      <c r="FP102" s="24">
        <v>15</v>
      </c>
      <c r="FQ102" s="24">
        <v>15</v>
      </c>
      <c r="FR102" s="24">
        <v>14</v>
      </c>
      <c r="FS102" s="24">
        <v>13</v>
      </c>
      <c r="FT102" s="24">
        <v>12</v>
      </c>
      <c r="FU102" s="24">
        <v>12</v>
      </c>
      <c r="FV102" s="24">
        <v>12</v>
      </c>
      <c r="FW102" s="24">
        <v>11</v>
      </c>
      <c r="FX102" s="24">
        <v>11</v>
      </c>
      <c r="FY102" s="24">
        <v>11</v>
      </c>
      <c r="FZ102" s="24">
        <v>10</v>
      </c>
      <c r="GA102" s="24">
        <v>10</v>
      </c>
      <c r="GB102" s="24">
        <v>9</v>
      </c>
      <c r="GC102" s="24">
        <v>9</v>
      </c>
      <c r="GD102" s="24">
        <v>8</v>
      </c>
      <c r="GE102" s="24">
        <v>8</v>
      </c>
      <c r="GF102" s="24">
        <v>7</v>
      </c>
      <c r="GG102" s="24">
        <v>6</v>
      </c>
      <c r="GH102" s="24">
        <v>6</v>
      </c>
      <c r="GI102" s="24">
        <v>6</v>
      </c>
      <c r="GJ102" s="24">
        <v>5</v>
      </c>
      <c r="GK102" s="24">
        <v>4</v>
      </c>
      <c r="GL102" s="24">
        <v>3</v>
      </c>
      <c r="GM102" s="24">
        <v>3</v>
      </c>
      <c r="GN102" s="24">
        <v>2</v>
      </c>
      <c r="GO102" s="24">
        <v>2</v>
      </c>
      <c r="GP102" s="24">
        <v>1</v>
      </c>
      <c r="GQ102" s="24">
        <v>1</v>
      </c>
      <c r="GR102" s="24">
        <v>1</v>
      </c>
      <c r="GS102" s="24">
        <v>0</v>
      </c>
      <c r="GT102" s="24">
        <v>0</v>
      </c>
      <c r="GU102" s="24">
        <v>0</v>
      </c>
      <c r="GV102" s="24">
        <v>0</v>
      </c>
      <c r="GW102" s="24">
        <v>0</v>
      </c>
      <c r="GX102" s="24">
        <v>0</v>
      </c>
      <c r="GY102" s="25">
        <v>0</v>
      </c>
    </row>
    <row r="103" spans="1:207" s="17" customFormat="1" ht="12.75" hidden="1" x14ac:dyDescent="0.2">
      <c r="A103" s="23" t="s">
        <v>215</v>
      </c>
      <c r="B103" s="24">
        <v>2012</v>
      </c>
      <c r="C103" s="24">
        <f>SUM(Tabla1[[#This Row],[Hombres_0]:[Hombres_100 y más]])</f>
        <v>2031</v>
      </c>
      <c r="D103" s="24">
        <f>SUM(Tabla1[[#This Row],[Mujeres_0]:[Mujeres_100 y más]])</f>
        <v>1758</v>
      </c>
      <c r="E103" s="24">
        <f>Tabla1[[#This Row],[TOTAL HOMBRES]]+Tabla1[[#This Row],[TOTAL MUJERES]]</f>
        <v>3789</v>
      </c>
      <c r="F103" s="24">
        <v>32</v>
      </c>
      <c r="G103" s="24">
        <v>34</v>
      </c>
      <c r="H103" s="24">
        <v>34</v>
      </c>
      <c r="I103" s="24">
        <v>33</v>
      </c>
      <c r="J103" s="24">
        <v>33</v>
      </c>
      <c r="K103" s="24">
        <v>32</v>
      </c>
      <c r="L103" s="24">
        <v>31</v>
      </c>
      <c r="M103" s="24">
        <v>30</v>
      </c>
      <c r="N103" s="24">
        <v>29</v>
      </c>
      <c r="O103" s="24">
        <v>28</v>
      </c>
      <c r="P103" s="24">
        <v>28</v>
      </c>
      <c r="Q103" s="24">
        <v>27</v>
      </c>
      <c r="R103" s="24">
        <v>27</v>
      </c>
      <c r="S103" s="24">
        <v>28</v>
      </c>
      <c r="T103" s="24">
        <v>29</v>
      </c>
      <c r="U103" s="24">
        <v>29</v>
      </c>
      <c r="V103" s="24">
        <v>30</v>
      </c>
      <c r="W103" s="24">
        <v>30</v>
      </c>
      <c r="X103" s="24">
        <v>32</v>
      </c>
      <c r="Y103" s="24">
        <v>32</v>
      </c>
      <c r="Z103" s="24">
        <v>31</v>
      </c>
      <c r="AA103" s="24">
        <v>30</v>
      </c>
      <c r="AB103" s="24">
        <v>30</v>
      </c>
      <c r="AC103" s="24">
        <v>30</v>
      </c>
      <c r="AD103" s="24">
        <v>29</v>
      </c>
      <c r="AE103" s="24">
        <v>30</v>
      </c>
      <c r="AF103" s="24">
        <v>29</v>
      </c>
      <c r="AG103" s="24">
        <v>28</v>
      </c>
      <c r="AH103" s="24">
        <v>28</v>
      </c>
      <c r="AI103" s="24">
        <v>28</v>
      </c>
      <c r="AJ103" s="24">
        <v>29</v>
      </c>
      <c r="AK103" s="24">
        <v>28</v>
      </c>
      <c r="AL103" s="24">
        <v>28</v>
      </c>
      <c r="AM103" s="24">
        <v>28</v>
      </c>
      <c r="AN103" s="24">
        <v>27</v>
      </c>
      <c r="AO103" s="24">
        <v>26</v>
      </c>
      <c r="AP103" s="24">
        <v>26</v>
      </c>
      <c r="AQ103" s="24">
        <v>26</v>
      </c>
      <c r="AR103" s="24">
        <v>26</v>
      </c>
      <c r="AS103" s="24">
        <v>26</v>
      </c>
      <c r="AT103" s="24">
        <v>26</v>
      </c>
      <c r="AU103" s="24">
        <v>26</v>
      </c>
      <c r="AV103" s="24">
        <v>26</v>
      </c>
      <c r="AW103" s="24">
        <v>26</v>
      </c>
      <c r="AX103" s="24">
        <v>26</v>
      </c>
      <c r="AY103" s="24">
        <v>26</v>
      </c>
      <c r="AZ103" s="24">
        <v>26</v>
      </c>
      <c r="BA103" s="24">
        <v>26</v>
      </c>
      <c r="BB103" s="24">
        <v>26</v>
      </c>
      <c r="BC103" s="24">
        <v>26</v>
      </c>
      <c r="BD103" s="24">
        <v>25</v>
      </c>
      <c r="BE103" s="24">
        <v>24</v>
      </c>
      <c r="BF103" s="24">
        <v>24</v>
      </c>
      <c r="BG103" s="24">
        <v>24</v>
      </c>
      <c r="BH103" s="24">
        <v>24</v>
      </c>
      <c r="BI103" s="24">
        <v>24</v>
      </c>
      <c r="BJ103" s="24">
        <v>23</v>
      </c>
      <c r="BK103" s="24">
        <v>23</v>
      </c>
      <c r="BL103" s="24">
        <v>22</v>
      </c>
      <c r="BM103" s="24">
        <v>22</v>
      </c>
      <c r="BN103" s="24">
        <v>21</v>
      </c>
      <c r="BO103" s="24">
        <v>21</v>
      </c>
      <c r="BP103" s="24">
        <v>20</v>
      </c>
      <c r="BQ103" s="24">
        <v>20</v>
      </c>
      <c r="BR103" s="24">
        <v>19</v>
      </c>
      <c r="BS103" s="24">
        <v>19</v>
      </c>
      <c r="BT103" s="24">
        <v>18</v>
      </c>
      <c r="BU103" s="24">
        <v>18</v>
      </c>
      <c r="BV103" s="24">
        <v>17</v>
      </c>
      <c r="BW103" s="24">
        <v>15</v>
      </c>
      <c r="BX103" s="24">
        <v>15</v>
      </c>
      <c r="BY103" s="24">
        <v>13</v>
      </c>
      <c r="BZ103" s="24">
        <v>13</v>
      </c>
      <c r="CA103" s="24">
        <v>12</v>
      </c>
      <c r="CB103" s="24">
        <v>11</v>
      </c>
      <c r="CC103" s="24">
        <v>11</v>
      </c>
      <c r="CD103" s="24">
        <v>11</v>
      </c>
      <c r="CE103" s="24">
        <v>11</v>
      </c>
      <c r="CF103" s="24">
        <v>10</v>
      </c>
      <c r="CG103" s="24">
        <v>9</v>
      </c>
      <c r="CH103" s="24">
        <v>9</v>
      </c>
      <c r="CI103" s="24">
        <v>8</v>
      </c>
      <c r="CJ103" s="24">
        <v>8</v>
      </c>
      <c r="CK103" s="24">
        <v>6</v>
      </c>
      <c r="CL103" s="24">
        <v>6</v>
      </c>
      <c r="CM103" s="24">
        <v>5</v>
      </c>
      <c r="CN103" s="24">
        <v>5</v>
      </c>
      <c r="CO103" s="24">
        <v>4</v>
      </c>
      <c r="CP103" s="24">
        <v>4</v>
      </c>
      <c r="CQ103" s="24">
        <v>2</v>
      </c>
      <c r="CR103" s="24">
        <v>1</v>
      </c>
      <c r="CS103" s="24">
        <v>1</v>
      </c>
      <c r="CT103" s="24">
        <v>1</v>
      </c>
      <c r="CU103" s="24">
        <v>1</v>
      </c>
      <c r="CV103" s="24">
        <v>0</v>
      </c>
      <c r="CW103" s="24">
        <v>0</v>
      </c>
      <c r="CX103" s="24">
        <v>0</v>
      </c>
      <c r="CY103" s="24">
        <v>0</v>
      </c>
      <c r="CZ103" s="24">
        <v>0</v>
      </c>
      <c r="DA103" s="24">
        <v>0</v>
      </c>
      <c r="DB103" s="24">
        <v>0</v>
      </c>
      <c r="DC103" s="24">
        <v>27</v>
      </c>
      <c r="DD103" s="24">
        <v>27</v>
      </c>
      <c r="DE103" s="24">
        <v>28</v>
      </c>
      <c r="DF103" s="24">
        <v>29</v>
      </c>
      <c r="DG103" s="24">
        <v>28</v>
      </c>
      <c r="DH103" s="24">
        <v>28</v>
      </c>
      <c r="DI103" s="24">
        <v>28</v>
      </c>
      <c r="DJ103" s="24">
        <v>28</v>
      </c>
      <c r="DK103" s="24">
        <v>28</v>
      </c>
      <c r="DL103" s="24">
        <v>28</v>
      </c>
      <c r="DM103" s="24">
        <v>29</v>
      </c>
      <c r="DN103" s="24">
        <v>29</v>
      </c>
      <c r="DO103" s="24">
        <v>28</v>
      </c>
      <c r="DP103" s="24">
        <v>29</v>
      </c>
      <c r="DQ103" s="24">
        <v>29</v>
      </c>
      <c r="DR103" s="24">
        <v>29</v>
      </c>
      <c r="DS103" s="24">
        <v>29</v>
      </c>
      <c r="DT103" s="24">
        <v>29</v>
      </c>
      <c r="DU103" s="24">
        <v>29</v>
      </c>
      <c r="DV103" s="24">
        <v>27</v>
      </c>
      <c r="DW103" s="24">
        <v>25</v>
      </c>
      <c r="DX103" s="24">
        <v>25</v>
      </c>
      <c r="DY103" s="24">
        <v>23</v>
      </c>
      <c r="DZ103" s="24">
        <v>23</v>
      </c>
      <c r="EA103" s="24">
        <v>21</v>
      </c>
      <c r="EB103" s="24">
        <v>21</v>
      </c>
      <c r="EC103" s="24">
        <v>21</v>
      </c>
      <c r="ED103" s="24">
        <v>21</v>
      </c>
      <c r="EE103" s="24">
        <v>21</v>
      </c>
      <c r="EF103" s="24">
        <v>21</v>
      </c>
      <c r="EG103" s="24">
        <v>21</v>
      </c>
      <c r="EH103" s="24">
        <v>21</v>
      </c>
      <c r="EI103" s="24">
        <v>21</v>
      </c>
      <c r="EJ103" s="24">
        <v>21</v>
      </c>
      <c r="EK103" s="24">
        <v>21</v>
      </c>
      <c r="EL103" s="24">
        <v>19</v>
      </c>
      <c r="EM103" s="24">
        <v>19</v>
      </c>
      <c r="EN103" s="24">
        <v>19</v>
      </c>
      <c r="EO103" s="24">
        <v>19</v>
      </c>
      <c r="EP103" s="24">
        <v>19</v>
      </c>
      <c r="EQ103" s="24">
        <v>19</v>
      </c>
      <c r="ER103" s="24">
        <v>21</v>
      </c>
      <c r="ES103" s="24">
        <v>21</v>
      </c>
      <c r="ET103" s="24">
        <v>21</v>
      </c>
      <c r="EU103" s="24">
        <v>22</v>
      </c>
      <c r="EV103" s="24">
        <v>22</v>
      </c>
      <c r="EW103" s="24">
        <v>23</v>
      </c>
      <c r="EX103" s="24">
        <v>23</v>
      </c>
      <c r="EY103" s="24">
        <v>22</v>
      </c>
      <c r="EZ103" s="24">
        <v>22</v>
      </c>
      <c r="FA103" s="24">
        <v>22</v>
      </c>
      <c r="FB103" s="24">
        <v>23</v>
      </c>
      <c r="FC103" s="24">
        <v>22</v>
      </c>
      <c r="FD103" s="24">
        <v>22</v>
      </c>
      <c r="FE103" s="24">
        <v>22</v>
      </c>
      <c r="FF103" s="24">
        <v>22</v>
      </c>
      <c r="FG103" s="24">
        <v>22</v>
      </c>
      <c r="FH103" s="24">
        <v>22</v>
      </c>
      <c r="FI103" s="24">
        <v>21</v>
      </c>
      <c r="FJ103" s="24">
        <v>21</v>
      </c>
      <c r="FK103" s="24">
        <v>20</v>
      </c>
      <c r="FL103" s="24">
        <v>20</v>
      </c>
      <c r="FM103" s="24">
        <v>20</v>
      </c>
      <c r="FN103" s="24">
        <v>19</v>
      </c>
      <c r="FO103" s="24">
        <v>18</v>
      </c>
      <c r="FP103" s="24">
        <v>18</v>
      </c>
      <c r="FQ103" s="24">
        <v>16</v>
      </c>
      <c r="FR103" s="24">
        <v>16</v>
      </c>
      <c r="FS103" s="24">
        <v>14</v>
      </c>
      <c r="FT103" s="24">
        <v>14</v>
      </c>
      <c r="FU103" s="24">
        <v>13</v>
      </c>
      <c r="FV103" s="24">
        <v>12</v>
      </c>
      <c r="FW103" s="24">
        <v>12</v>
      </c>
      <c r="FX103" s="24">
        <v>12</v>
      </c>
      <c r="FY103" s="24">
        <v>11</v>
      </c>
      <c r="FZ103" s="24">
        <v>10</v>
      </c>
      <c r="GA103" s="24">
        <v>9</v>
      </c>
      <c r="GB103" s="24">
        <v>9</v>
      </c>
      <c r="GC103" s="24">
        <v>8</v>
      </c>
      <c r="GD103" s="24">
        <v>8</v>
      </c>
      <c r="GE103" s="24">
        <v>7</v>
      </c>
      <c r="GF103" s="24">
        <v>7</v>
      </c>
      <c r="GG103" s="24">
        <v>7</v>
      </c>
      <c r="GH103" s="24">
        <v>5</v>
      </c>
      <c r="GI103" s="24">
        <v>5</v>
      </c>
      <c r="GJ103" s="24">
        <v>5</v>
      </c>
      <c r="GK103" s="24">
        <v>5</v>
      </c>
      <c r="GL103" s="24">
        <v>4</v>
      </c>
      <c r="GM103" s="24">
        <v>3</v>
      </c>
      <c r="GN103" s="24">
        <v>2</v>
      </c>
      <c r="GO103" s="24">
        <v>2</v>
      </c>
      <c r="GP103" s="24">
        <v>1</v>
      </c>
      <c r="GQ103" s="24">
        <v>1</v>
      </c>
      <c r="GR103" s="24">
        <v>1</v>
      </c>
      <c r="GS103" s="24">
        <v>1</v>
      </c>
      <c r="GT103" s="24">
        <v>0</v>
      </c>
      <c r="GU103" s="24">
        <v>0</v>
      </c>
      <c r="GV103" s="24">
        <v>0</v>
      </c>
      <c r="GW103" s="24">
        <v>0</v>
      </c>
      <c r="GX103" s="24">
        <v>0</v>
      </c>
      <c r="GY103" s="25">
        <v>0</v>
      </c>
    </row>
    <row r="104" spans="1:207" s="17" customFormat="1" ht="12.75" hidden="1" x14ac:dyDescent="0.2">
      <c r="A104" s="23" t="s">
        <v>215</v>
      </c>
      <c r="B104" s="24">
        <v>2013</v>
      </c>
      <c r="C104" s="24">
        <f>SUM(Tabla1[[#This Row],[Hombres_0]:[Hombres_100 y más]])</f>
        <v>2009</v>
      </c>
      <c r="D104" s="24">
        <f>SUM(Tabla1[[#This Row],[Mujeres_0]:[Mujeres_100 y más]])</f>
        <v>1753</v>
      </c>
      <c r="E104" s="24">
        <f>Tabla1[[#This Row],[TOTAL HOMBRES]]+Tabla1[[#This Row],[TOTAL MUJERES]]</f>
        <v>3762</v>
      </c>
      <c r="F104" s="24">
        <v>34</v>
      </c>
      <c r="G104" s="24">
        <v>35</v>
      </c>
      <c r="H104" s="24">
        <v>34</v>
      </c>
      <c r="I104" s="24">
        <v>34</v>
      </c>
      <c r="J104" s="24">
        <v>33</v>
      </c>
      <c r="K104" s="24">
        <v>32</v>
      </c>
      <c r="L104" s="24">
        <v>29</v>
      </c>
      <c r="M104" s="24">
        <v>28</v>
      </c>
      <c r="N104" s="24">
        <v>27</v>
      </c>
      <c r="O104" s="24">
        <v>26</v>
      </c>
      <c r="P104" s="24">
        <v>25</v>
      </c>
      <c r="Q104" s="24">
        <v>24</v>
      </c>
      <c r="R104" s="24">
        <v>24</v>
      </c>
      <c r="S104" s="24">
        <v>25</v>
      </c>
      <c r="T104" s="24">
        <v>25</v>
      </c>
      <c r="U104" s="24">
        <v>27</v>
      </c>
      <c r="V104" s="24">
        <v>27</v>
      </c>
      <c r="W104" s="24">
        <v>29</v>
      </c>
      <c r="X104" s="24">
        <v>29</v>
      </c>
      <c r="Y104" s="24">
        <v>31</v>
      </c>
      <c r="Z104" s="24">
        <v>31</v>
      </c>
      <c r="AA104" s="24">
        <v>31</v>
      </c>
      <c r="AB104" s="24">
        <v>30</v>
      </c>
      <c r="AC104" s="24">
        <v>29</v>
      </c>
      <c r="AD104" s="24">
        <v>30</v>
      </c>
      <c r="AE104" s="24">
        <v>29</v>
      </c>
      <c r="AF104" s="24">
        <v>29</v>
      </c>
      <c r="AG104" s="24">
        <v>30</v>
      </c>
      <c r="AH104" s="24">
        <v>30</v>
      </c>
      <c r="AI104" s="24">
        <v>29</v>
      </c>
      <c r="AJ104" s="24">
        <v>29</v>
      </c>
      <c r="AK104" s="24">
        <v>29</v>
      </c>
      <c r="AL104" s="24">
        <v>29</v>
      </c>
      <c r="AM104" s="24">
        <v>28</v>
      </c>
      <c r="AN104" s="24">
        <v>28</v>
      </c>
      <c r="AO104" s="24">
        <v>28</v>
      </c>
      <c r="AP104" s="24">
        <v>27</v>
      </c>
      <c r="AQ104" s="24">
        <v>26</v>
      </c>
      <c r="AR104" s="24">
        <v>26</v>
      </c>
      <c r="AS104" s="24">
        <v>26</v>
      </c>
      <c r="AT104" s="24">
        <v>26</v>
      </c>
      <c r="AU104" s="24">
        <v>26</v>
      </c>
      <c r="AV104" s="24">
        <v>25</v>
      </c>
      <c r="AW104" s="24">
        <v>25</v>
      </c>
      <c r="AX104" s="24">
        <v>25</v>
      </c>
      <c r="AY104" s="24">
        <v>25</v>
      </c>
      <c r="AZ104" s="24">
        <v>25</v>
      </c>
      <c r="BA104" s="24">
        <v>25</v>
      </c>
      <c r="BB104" s="24">
        <v>25</v>
      </c>
      <c r="BC104" s="24">
        <v>24</v>
      </c>
      <c r="BD104" s="24">
        <v>24</v>
      </c>
      <c r="BE104" s="24">
        <v>24</v>
      </c>
      <c r="BF104" s="24">
        <v>24</v>
      </c>
      <c r="BG104" s="24">
        <v>23</v>
      </c>
      <c r="BH104" s="24">
        <v>23</v>
      </c>
      <c r="BI104" s="24">
        <v>23</v>
      </c>
      <c r="BJ104" s="24">
        <v>23</v>
      </c>
      <c r="BK104" s="24">
        <v>23</v>
      </c>
      <c r="BL104" s="24">
        <v>22</v>
      </c>
      <c r="BM104" s="24">
        <v>22</v>
      </c>
      <c r="BN104" s="24">
        <v>22</v>
      </c>
      <c r="BO104" s="24">
        <v>22</v>
      </c>
      <c r="BP104" s="24">
        <v>21</v>
      </c>
      <c r="BQ104" s="24">
        <v>21</v>
      </c>
      <c r="BR104" s="24">
        <v>20</v>
      </c>
      <c r="BS104" s="24">
        <v>19</v>
      </c>
      <c r="BT104" s="24">
        <v>19</v>
      </c>
      <c r="BU104" s="24">
        <v>18</v>
      </c>
      <c r="BV104" s="24">
        <v>18</v>
      </c>
      <c r="BW104" s="24">
        <v>16</v>
      </c>
      <c r="BX104" s="24">
        <v>15</v>
      </c>
      <c r="BY104" s="24">
        <v>15</v>
      </c>
      <c r="BZ104" s="24">
        <v>14</v>
      </c>
      <c r="CA104" s="24">
        <v>13</v>
      </c>
      <c r="CB104" s="24">
        <v>12</v>
      </c>
      <c r="CC104" s="24">
        <v>11</v>
      </c>
      <c r="CD104" s="24">
        <v>10</v>
      </c>
      <c r="CE104" s="24">
        <v>10</v>
      </c>
      <c r="CF104" s="24">
        <v>9</v>
      </c>
      <c r="CG104" s="24">
        <v>8</v>
      </c>
      <c r="CH104" s="24">
        <v>8</v>
      </c>
      <c r="CI104" s="24">
        <v>8</v>
      </c>
      <c r="CJ104" s="24">
        <v>8</v>
      </c>
      <c r="CK104" s="24">
        <v>6</v>
      </c>
      <c r="CL104" s="24">
        <v>6</v>
      </c>
      <c r="CM104" s="24">
        <v>5</v>
      </c>
      <c r="CN104" s="24">
        <v>5</v>
      </c>
      <c r="CO104" s="24">
        <v>4</v>
      </c>
      <c r="CP104" s="24">
        <v>4</v>
      </c>
      <c r="CQ104" s="24">
        <v>3</v>
      </c>
      <c r="CR104" s="24">
        <v>2</v>
      </c>
      <c r="CS104" s="24">
        <v>1</v>
      </c>
      <c r="CT104" s="24">
        <v>1</v>
      </c>
      <c r="CU104" s="24">
        <v>1</v>
      </c>
      <c r="CV104" s="24">
        <v>0</v>
      </c>
      <c r="CW104" s="24">
        <v>0</v>
      </c>
      <c r="CX104" s="24">
        <v>0</v>
      </c>
      <c r="CY104" s="24">
        <v>0</v>
      </c>
      <c r="CZ104" s="24">
        <v>0</v>
      </c>
      <c r="DA104" s="24">
        <v>0</v>
      </c>
      <c r="DB104" s="24">
        <v>0</v>
      </c>
      <c r="DC104" s="24">
        <v>28</v>
      </c>
      <c r="DD104" s="24">
        <v>28</v>
      </c>
      <c r="DE104" s="24">
        <v>29</v>
      </c>
      <c r="DF104" s="24">
        <v>29</v>
      </c>
      <c r="DG104" s="24">
        <v>29</v>
      </c>
      <c r="DH104" s="24">
        <v>28</v>
      </c>
      <c r="DI104" s="24">
        <v>28</v>
      </c>
      <c r="DJ104" s="24">
        <v>28</v>
      </c>
      <c r="DK104" s="24">
        <v>27</v>
      </c>
      <c r="DL104" s="24">
        <v>27</v>
      </c>
      <c r="DM104" s="24">
        <v>27</v>
      </c>
      <c r="DN104" s="24">
        <v>26</v>
      </c>
      <c r="DO104" s="24">
        <v>26</v>
      </c>
      <c r="DP104" s="24">
        <v>26</v>
      </c>
      <c r="DQ104" s="24">
        <v>27</v>
      </c>
      <c r="DR104" s="24">
        <v>28</v>
      </c>
      <c r="DS104" s="24">
        <v>28</v>
      </c>
      <c r="DT104" s="24">
        <v>28</v>
      </c>
      <c r="DU104" s="24">
        <v>27</v>
      </c>
      <c r="DV104" s="24">
        <v>26</v>
      </c>
      <c r="DW104" s="24">
        <v>25</v>
      </c>
      <c r="DX104" s="24">
        <v>25</v>
      </c>
      <c r="DY104" s="24">
        <v>23</v>
      </c>
      <c r="DZ104" s="24">
        <v>23</v>
      </c>
      <c r="EA104" s="24">
        <v>23</v>
      </c>
      <c r="EB104" s="24">
        <v>23</v>
      </c>
      <c r="EC104" s="24">
        <v>23</v>
      </c>
      <c r="ED104" s="24">
        <v>22</v>
      </c>
      <c r="EE104" s="24">
        <v>22</v>
      </c>
      <c r="EF104" s="24">
        <v>22</v>
      </c>
      <c r="EG104" s="24">
        <v>22</v>
      </c>
      <c r="EH104" s="24">
        <v>22</v>
      </c>
      <c r="EI104" s="24">
        <v>22</v>
      </c>
      <c r="EJ104" s="24">
        <v>22</v>
      </c>
      <c r="EK104" s="24">
        <v>21</v>
      </c>
      <c r="EL104" s="24">
        <v>21</v>
      </c>
      <c r="EM104" s="24">
        <v>19</v>
      </c>
      <c r="EN104" s="24">
        <v>19</v>
      </c>
      <c r="EO104" s="24">
        <v>19</v>
      </c>
      <c r="EP104" s="24">
        <v>19</v>
      </c>
      <c r="EQ104" s="24">
        <v>19</v>
      </c>
      <c r="ER104" s="24">
        <v>19</v>
      </c>
      <c r="ES104" s="24">
        <v>20</v>
      </c>
      <c r="ET104" s="24">
        <v>20</v>
      </c>
      <c r="EU104" s="24">
        <v>20</v>
      </c>
      <c r="EV104" s="24">
        <v>21</v>
      </c>
      <c r="EW104" s="24">
        <v>21</v>
      </c>
      <c r="EX104" s="24">
        <v>22</v>
      </c>
      <c r="EY104" s="24">
        <v>22</v>
      </c>
      <c r="EZ104" s="24">
        <v>22</v>
      </c>
      <c r="FA104" s="24">
        <v>22</v>
      </c>
      <c r="FB104" s="24">
        <v>22</v>
      </c>
      <c r="FC104" s="24">
        <v>22</v>
      </c>
      <c r="FD104" s="24">
        <v>22</v>
      </c>
      <c r="FE104" s="24">
        <v>21</v>
      </c>
      <c r="FF104" s="24">
        <v>21</v>
      </c>
      <c r="FG104" s="24">
        <v>21</v>
      </c>
      <c r="FH104" s="24">
        <v>21</v>
      </c>
      <c r="FI104" s="24">
        <v>20</v>
      </c>
      <c r="FJ104" s="24">
        <v>20</v>
      </c>
      <c r="FK104" s="24">
        <v>21</v>
      </c>
      <c r="FL104" s="24">
        <v>21</v>
      </c>
      <c r="FM104" s="24">
        <v>20</v>
      </c>
      <c r="FN104" s="24">
        <v>19</v>
      </c>
      <c r="FO104" s="24">
        <v>19</v>
      </c>
      <c r="FP104" s="24">
        <v>18</v>
      </c>
      <c r="FQ104" s="24">
        <v>17</v>
      </c>
      <c r="FR104" s="24">
        <v>17</v>
      </c>
      <c r="FS104" s="24">
        <v>16</v>
      </c>
      <c r="FT104" s="24">
        <v>16</v>
      </c>
      <c r="FU104" s="24">
        <v>15</v>
      </c>
      <c r="FV104" s="24">
        <v>14</v>
      </c>
      <c r="FW104" s="24">
        <v>12</v>
      </c>
      <c r="FX104" s="24">
        <v>11</v>
      </c>
      <c r="FY104" s="24">
        <v>10</v>
      </c>
      <c r="FZ104" s="24">
        <v>10</v>
      </c>
      <c r="GA104" s="24">
        <v>9</v>
      </c>
      <c r="GB104" s="24">
        <v>8</v>
      </c>
      <c r="GC104" s="24">
        <v>8</v>
      </c>
      <c r="GD104" s="24">
        <v>7</v>
      </c>
      <c r="GE104" s="24">
        <v>7</v>
      </c>
      <c r="GF104" s="24">
        <v>6</v>
      </c>
      <c r="GG104" s="24">
        <v>6</v>
      </c>
      <c r="GH104" s="24">
        <v>6</v>
      </c>
      <c r="GI104" s="24">
        <v>6</v>
      </c>
      <c r="GJ104" s="24">
        <v>5</v>
      </c>
      <c r="GK104" s="24">
        <v>5</v>
      </c>
      <c r="GL104" s="24">
        <v>4</v>
      </c>
      <c r="GM104" s="24">
        <v>4</v>
      </c>
      <c r="GN104" s="24">
        <v>4</v>
      </c>
      <c r="GO104" s="24">
        <v>2</v>
      </c>
      <c r="GP104" s="24">
        <v>2</v>
      </c>
      <c r="GQ104" s="24">
        <v>1</v>
      </c>
      <c r="GR104" s="24">
        <v>1</v>
      </c>
      <c r="GS104" s="24">
        <v>1</v>
      </c>
      <c r="GT104" s="24">
        <v>0</v>
      </c>
      <c r="GU104" s="24">
        <v>0</v>
      </c>
      <c r="GV104" s="24">
        <v>0</v>
      </c>
      <c r="GW104" s="24">
        <v>0</v>
      </c>
      <c r="GX104" s="24">
        <v>0</v>
      </c>
      <c r="GY104" s="25">
        <v>0</v>
      </c>
    </row>
    <row r="105" spans="1:207" s="17" customFormat="1" ht="12.75" hidden="1" x14ac:dyDescent="0.2">
      <c r="A105" s="23" t="s">
        <v>215</v>
      </c>
      <c r="B105" s="24">
        <v>2014</v>
      </c>
      <c r="C105" s="24">
        <f>SUM(Tabla1[[#This Row],[Hombres_0]:[Hombres_100 y más]])</f>
        <v>1991</v>
      </c>
      <c r="D105" s="24">
        <f>SUM(Tabla1[[#This Row],[Mujeres_0]:[Mujeres_100 y más]])</f>
        <v>1719</v>
      </c>
      <c r="E105" s="24">
        <f>Tabla1[[#This Row],[TOTAL HOMBRES]]+Tabla1[[#This Row],[TOTAL MUJERES]]</f>
        <v>3710</v>
      </c>
      <c r="F105" s="24">
        <v>35</v>
      </c>
      <c r="G105" s="24">
        <v>36</v>
      </c>
      <c r="H105" s="24">
        <v>34</v>
      </c>
      <c r="I105" s="24">
        <v>34</v>
      </c>
      <c r="J105" s="24">
        <v>33</v>
      </c>
      <c r="K105" s="24">
        <v>31</v>
      </c>
      <c r="L105" s="24">
        <v>29</v>
      </c>
      <c r="M105" s="24">
        <v>28</v>
      </c>
      <c r="N105" s="24">
        <v>26</v>
      </c>
      <c r="O105" s="24">
        <v>24</v>
      </c>
      <c r="P105" s="24">
        <v>23</v>
      </c>
      <c r="Q105" s="24">
        <v>22</v>
      </c>
      <c r="R105" s="24">
        <v>23</v>
      </c>
      <c r="S105" s="24">
        <v>23</v>
      </c>
      <c r="T105" s="24">
        <v>24</v>
      </c>
      <c r="U105" s="24">
        <v>24</v>
      </c>
      <c r="V105" s="24">
        <v>26</v>
      </c>
      <c r="W105" s="24">
        <v>27</v>
      </c>
      <c r="X105" s="24">
        <v>28</v>
      </c>
      <c r="Y105" s="24">
        <v>29</v>
      </c>
      <c r="Z105" s="24">
        <v>30</v>
      </c>
      <c r="AA105" s="24">
        <v>30</v>
      </c>
      <c r="AB105" s="24">
        <v>30</v>
      </c>
      <c r="AC105" s="24">
        <v>30</v>
      </c>
      <c r="AD105" s="24">
        <v>30</v>
      </c>
      <c r="AE105" s="24">
        <v>29</v>
      </c>
      <c r="AF105" s="24">
        <v>29</v>
      </c>
      <c r="AG105" s="24">
        <v>29</v>
      </c>
      <c r="AH105" s="24">
        <v>29</v>
      </c>
      <c r="AI105" s="24">
        <v>30</v>
      </c>
      <c r="AJ105" s="24">
        <v>29</v>
      </c>
      <c r="AK105" s="24">
        <v>29</v>
      </c>
      <c r="AL105" s="24">
        <v>29</v>
      </c>
      <c r="AM105" s="24">
        <v>29</v>
      </c>
      <c r="AN105" s="24">
        <v>28</v>
      </c>
      <c r="AO105" s="24">
        <v>27</v>
      </c>
      <c r="AP105" s="24">
        <v>27</v>
      </c>
      <c r="AQ105" s="24">
        <v>27</v>
      </c>
      <c r="AR105" s="24">
        <v>26</v>
      </c>
      <c r="AS105" s="24">
        <v>26</v>
      </c>
      <c r="AT105" s="24">
        <v>25</v>
      </c>
      <c r="AU105" s="24">
        <v>25</v>
      </c>
      <c r="AV105" s="24">
        <v>26</v>
      </c>
      <c r="AW105" s="24">
        <v>26</v>
      </c>
      <c r="AX105" s="24">
        <v>25</v>
      </c>
      <c r="AY105" s="24">
        <v>24</v>
      </c>
      <c r="AZ105" s="24">
        <v>24</v>
      </c>
      <c r="BA105" s="24">
        <v>24</v>
      </c>
      <c r="BB105" s="24">
        <v>24</v>
      </c>
      <c r="BC105" s="24">
        <v>24</v>
      </c>
      <c r="BD105" s="24">
        <v>24</v>
      </c>
      <c r="BE105" s="24">
        <v>24</v>
      </c>
      <c r="BF105" s="24">
        <v>23</v>
      </c>
      <c r="BG105" s="24">
        <v>23</v>
      </c>
      <c r="BH105" s="24">
        <v>23</v>
      </c>
      <c r="BI105" s="24">
        <v>23</v>
      </c>
      <c r="BJ105" s="24">
        <v>23</v>
      </c>
      <c r="BK105" s="24">
        <v>23</v>
      </c>
      <c r="BL105" s="24">
        <v>23</v>
      </c>
      <c r="BM105" s="24">
        <v>23</v>
      </c>
      <c r="BN105" s="24">
        <v>22</v>
      </c>
      <c r="BO105" s="24">
        <v>22</v>
      </c>
      <c r="BP105" s="24">
        <v>22</v>
      </c>
      <c r="BQ105" s="24">
        <v>21</v>
      </c>
      <c r="BR105" s="24">
        <v>21</v>
      </c>
      <c r="BS105" s="24">
        <v>20</v>
      </c>
      <c r="BT105" s="24">
        <v>19</v>
      </c>
      <c r="BU105" s="24">
        <v>19</v>
      </c>
      <c r="BV105" s="24">
        <v>18</v>
      </c>
      <c r="BW105" s="24">
        <v>16</v>
      </c>
      <c r="BX105" s="24">
        <v>16</v>
      </c>
      <c r="BY105" s="24">
        <v>15</v>
      </c>
      <c r="BZ105" s="24">
        <v>14</v>
      </c>
      <c r="CA105" s="24">
        <v>13</v>
      </c>
      <c r="CB105" s="24">
        <v>12</v>
      </c>
      <c r="CC105" s="24">
        <v>11</v>
      </c>
      <c r="CD105" s="24">
        <v>10</v>
      </c>
      <c r="CE105" s="24">
        <v>10</v>
      </c>
      <c r="CF105" s="24">
        <v>9</v>
      </c>
      <c r="CG105" s="24">
        <v>8</v>
      </c>
      <c r="CH105" s="24">
        <v>8</v>
      </c>
      <c r="CI105" s="24">
        <v>7</v>
      </c>
      <c r="CJ105" s="24">
        <v>8</v>
      </c>
      <c r="CK105" s="24">
        <v>6</v>
      </c>
      <c r="CL105" s="24">
        <v>6</v>
      </c>
      <c r="CM105" s="24">
        <v>5</v>
      </c>
      <c r="CN105" s="24">
        <v>5</v>
      </c>
      <c r="CO105" s="24">
        <v>4</v>
      </c>
      <c r="CP105" s="24">
        <v>4</v>
      </c>
      <c r="CQ105" s="24">
        <v>3</v>
      </c>
      <c r="CR105" s="24">
        <v>2</v>
      </c>
      <c r="CS105" s="24">
        <v>1</v>
      </c>
      <c r="CT105" s="24">
        <v>1</v>
      </c>
      <c r="CU105" s="24">
        <v>1</v>
      </c>
      <c r="CV105" s="24">
        <v>1</v>
      </c>
      <c r="CW105" s="24">
        <v>0</v>
      </c>
      <c r="CX105" s="24">
        <v>0</v>
      </c>
      <c r="CY105" s="24">
        <v>0</v>
      </c>
      <c r="CZ105" s="24">
        <v>0</v>
      </c>
      <c r="DA105" s="24">
        <v>0</v>
      </c>
      <c r="DB105" s="24">
        <v>0</v>
      </c>
      <c r="DC105" s="24">
        <v>29</v>
      </c>
      <c r="DD105" s="24">
        <v>28</v>
      </c>
      <c r="DE105" s="24">
        <v>28</v>
      </c>
      <c r="DF105" s="24">
        <v>29</v>
      </c>
      <c r="DG105" s="24">
        <v>28</v>
      </c>
      <c r="DH105" s="24">
        <v>27</v>
      </c>
      <c r="DI105" s="24">
        <v>27</v>
      </c>
      <c r="DJ105" s="24">
        <v>26</v>
      </c>
      <c r="DK105" s="24">
        <v>26</v>
      </c>
      <c r="DL105" s="24">
        <v>26</v>
      </c>
      <c r="DM105" s="24">
        <v>25</v>
      </c>
      <c r="DN105" s="24">
        <v>25</v>
      </c>
      <c r="DO105" s="24">
        <v>25</v>
      </c>
      <c r="DP105" s="24">
        <v>25</v>
      </c>
      <c r="DQ105" s="24">
        <v>25</v>
      </c>
      <c r="DR105" s="24">
        <v>26</v>
      </c>
      <c r="DS105" s="24">
        <v>26</v>
      </c>
      <c r="DT105" s="24">
        <v>26</v>
      </c>
      <c r="DU105" s="24">
        <v>26</v>
      </c>
      <c r="DV105" s="24">
        <v>26</v>
      </c>
      <c r="DW105" s="24">
        <v>25</v>
      </c>
      <c r="DX105" s="24">
        <v>25</v>
      </c>
      <c r="DY105" s="24">
        <v>23</v>
      </c>
      <c r="DZ105" s="24">
        <v>23</v>
      </c>
      <c r="EA105" s="24">
        <v>23</v>
      </c>
      <c r="EB105" s="24">
        <v>22</v>
      </c>
      <c r="EC105" s="24">
        <v>22</v>
      </c>
      <c r="ED105" s="24">
        <v>22</v>
      </c>
      <c r="EE105" s="24">
        <v>22</v>
      </c>
      <c r="EF105" s="24">
        <v>22</v>
      </c>
      <c r="EG105" s="24">
        <v>22</v>
      </c>
      <c r="EH105" s="24">
        <v>22</v>
      </c>
      <c r="EI105" s="24">
        <v>22</v>
      </c>
      <c r="EJ105" s="24">
        <v>21</v>
      </c>
      <c r="EK105" s="24">
        <v>21</v>
      </c>
      <c r="EL105" s="24">
        <v>19</v>
      </c>
      <c r="EM105" s="24">
        <v>19</v>
      </c>
      <c r="EN105" s="24">
        <v>17</v>
      </c>
      <c r="EO105" s="24">
        <v>17</v>
      </c>
      <c r="EP105" s="24">
        <v>17</v>
      </c>
      <c r="EQ105" s="24">
        <v>17</v>
      </c>
      <c r="ER105" s="24">
        <v>18</v>
      </c>
      <c r="ES105" s="24">
        <v>18</v>
      </c>
      <c r="ET105" s="24">
        <v>18</v>
      </c>
      <c r="EU105" s="24">
        <v>20</v>
      </c>
      <c r="EV105" s="24">
        <v>20</v>
      </c>
      <c r="EW105" s="24">
        <v>21</v>
      </c>
      <c r="EX105" s="24">
        <v>21</v>
      </c>
      <c r="EY105" s="24">
        <v>21</v>
      </c>
      <c r="EZ105" s="24">
        <v>21</v>
      </c>
      <c r="FA105" s="24">
        <v>22</v>
      </c>
      <c r="FB105" s="24">
        <v>22</v>
      </c>
      <c r="FC105" s="24">
        <v>22</v>
      </c>
      <c r="FD105" s="24">
        <v>22</v>
      </c>
      <c r="FE105" s="24">
        <v>22</v>
      </c>
      <c r="FF105" s="24">
        <v>21</v>
      </c>
      <c r="FG105" s="24">
        <v>21</v>
      </c>
      <c r="FH105" s="24">
        <v>21</v>
      </c>
      <c r="FI105" s="24">
        <v>21</v>
      </c>
      <c r="FJ105" s="24">
        <v>20</v>
      </c>
      <c r="FK105" s="24">
        <v>21</v>
      </c>
      <c r="FL105" s="24">
        <v>21</v>
      </c>
      <c r="FM105" s="24">
        <v>20</v>
      </c>
      <c r="FN105" s="24">
        <v>20</v>
      </c>
      <c r="FO105" s="24">
        <v>20</v>
      </c>
      <c r="FP105" s="24">
        <v>18</v>
      </c>
      <c r="FQ105" s="24">
        <v>18</v>
      </c>
      <c r="FR105" s="24">
        <v>17</v>
      </c>
      <c r="FS105" s="24">
        <v>17</v>
      </c>
      <c r="FT105" s="24">
        <v>17</v>
      </c>
      <c r="FU105" s="24">
        <v>16</v>
      </c>
      <c r="FV105" s="24">
        <v>14</v>
      </c>
      <c r="FW105" s="24">
        <v>12</v>
      </c>
      <c r="FX105" s="24">
        <v>11</v>
      </c>
      <c r="FY105" s="24">
        <v>10</v>
      </c>
      <c r="FZ105" s="24">
        <v>9</v>
      </c>
      <c r="GA105" s="24">
        <v>9</v>
      </c>
      <c r="GB105" s="24">
        <v>8</v>
      </c>
      <c r="GC105" s="24">
        <v>7</v>
      </c>
      <c r="GD105" s="24">
        <v>7</v>
      </c>
      <c r="GE105" s="24">
        <v>6</v>
      </c>
      <c r="GF105" s="24">
        <v>6</v>
      </c>
      <c r="GG105" s="24">
        <v>6</v>
      </c>
      <c r="GH105" s="24">
        <v>6</v>
      </c>
      <c r="GI105" s="24">
        <v>6</v>
      </c>
      <c r="GJ105" s="24">
        <v>6</v>
      </c>
      <c r="GK105" s="24">
        <v>4</v>
      </c>
      <c r="GL105" s="24">
        <v>4</v>
      </c>
      <c r="GM105" s="24">
        <v>4</v>
      </c>
      <c r="GN105" s="24">
        <v>4</v>
      </c>
      <c r="GO105" s="24">
        <v>3</v>
      </c>
      <c r="GP105" s="24">
        <v>3</v>
      </c>
      <c r="GQ105" s="24">
        <v>2</v>
      </c>
      <c r="GR105" s="24">
        <v>1</v>
      </c>
      <c r="GS105" s="24">
        <v>1</v>
      </c>
      <c r="GT105" s="24">
        <v>1</v>
      </c>
      <c r="GU105" s="24">
        <v>0</v>
      </c>
      <c r="GV105" s="24">
        <v>0</v>
      </c>
      <c r="GW105" s="24">
        <v>0</v>
      </c>
      <c r="GX105" s="24">
        <v>0</v>
      </c>
      <c r="GY105" s="25">
        <v>0</v>
      </c>
    </row>
    <row r="106" spans="1:207" s="17" customFormat="1" ht="12.75" hidden="1" x14ac:dyDescent="0.2">
      <c r="A106" s="23" t="s">
        <v>215</v>
      </c>
      <c r="B106" s="24">
        <v>2015</v>
      </c>
      <c r="C106" s="24">
        <f>SUM(Tabla1[[#This Row],[Hombres_0]:[Hombres_100 y más]])</f>
        <v>1992</v>
      </c>
      <c r="D106" s="24">
        <f>SUM(Tabla1[[#This Row],[Mujeres_0]:[Mujeres_100 y más]])</f>
        <v>1713</v>
      </c>
      <c r="E106" s="24">
        <f>Tabla1[[#This Row],[TOTAL HOMBRES]]+Tabla1[[#This Row],[TOTAL MUJERES]]</f>
        <v>3705</v>
      </c>
      <c r="F106" s="24">
        <v>34</v>
      </c>
      <c r="G106" s="24">
        <v>35</v>
      </c>
      <c r="H106" s="24">
        <v>33</v>
      </c>
      <c r="I106" s="24">
        <v>33</v>
      </c>
      <c r="J106" s="24">
        <v>32</v>
      </c>
      <c r="K106" s="24">
        <v>31</v>
      </c>
      <c r="L106" s="24">
        <v>28</v>
      </c>
      <c r="M106" s="24">
        <v>27</v>
      </c>
      <c r="N106" s="24">
        <v>24</v>
      </c>
      <c r="O106" s="24">
        <v>23</v>
      </c>
      <c r="P106" s="24">
        <v>22</v>
      </c>
      <c r="Q106" s="24">
        <v>21</v>
      </c>
      <c r="R106" s="24">
        <v>22</v>
      </c>
      <c r="S106" s="24">
        <v>22</v>
      </c>
      <c r="T106" s="24">
        <v>22</v>
      </c>
      <c r="U106" s="24">
        <v>24</v>
      </c>
      <c r="V106" s="24">
        <v>25</v>
      </c>
      <c r="W106" s="24">
        <v>26</v>
      </c>
      <c r="X106" s="24">
        <v>28</v>
      </c>
      <c r="Y106" s="24">
        <v>28</v>
      </c>
      <c r="Z106" s="24">
        <v>29</v>
      </c>
      <c r="AA106" s="24">
        <v>30</v>
      </c>
      <c r="AB106" s="24">
        <v>30</v>
      </c>
      <c r="AC106" s="24">
        <v>30</v>
      </c>
      <c r="AD106" s="24">
        <v>29</v>
      </c>
      <c r="AE106" s="24">
        <v>29</v>
      </c>
      <c r="AF106" s="24">
        <v>29</v>
      </c>
      <c r="AG106" s="24">
        <v>30</v>
      </c>
      <c r="AH106" s="24">
        <v>30</v>
      </c>
      <c r="AI106" s="24">
        <v>30</v>
      </c>
      <c r="AJ106" s="24">
        <v>29</v>
      </c>
      <c r="AK106" s="24">
        <v>29</v>
      </c>
      <c r="AL106" s="24">
        <v>30</v>
      </c>
      <c r="AM106" s="24">
        <v>30</v>
      </c>
      <c r="AN106" s="24">
        <v>29</v>
      </c>
      <c r="AO106" s="24">
        <v>28</v>
      </c>
      <c r="AP106" s="24">
        <v>28</v>
      </c>
      <c r="AQ106" s="24">
        <v>27</v>
      </c>
      <c r="AR106" s="24">
        <v>27</v>
      </c>
      <c r="AS106" s="24">
        <v>26</v>
      </c>
      <c r="AT106" s="24">
        <v>26</v>
      </c>
      <c r="AU106" s="24">
        <v>26</v>
      </c>
      <c r="AV106" s="24">
        <v>26</v>
      </c>
      <c r="AW106" s="24">
        <v>26</v>
      </c>
      <c r="AX106" s="24">
        <v>26</v>
      </c>
      <c r="AY106" s="24">
        <v>25</v>
      </c>
      <c r="AZ106" s="24">
        <v>24</v>
      </c>
      <c r="BA106" s="24">
        <v>25</v>
      </c>
      <c r="BB106" s="24">
        <v>25</v>
      </c>
      <c r="BC106" s="24">
        <v>24</v>
      </c>
      <c r="BD106" s="24">
        <v>24</v>
      </c>
      <c r="BE106" s="24">
        <v>24</v>
      </c>
      <c r="BF106" s="24">
        <v>24</v>
      </c>
      <c r="BG106" s="24">
        <v>24</v>
      </c>
      <c r="BH106" s="24">
        <v>24</v>
      </c>
      <c r="BI106" s="24">
        <v>23</v>
      </c>
      <c r="BJ106" s="24">
        <v>23</v>
      </c>
      <c r="BK106" s="24">
        <v>24</v>
      </c>
      <c r="BL106" s="24">
        <v>24</v>
      </c>
      <c r="BM106" s="24">
        <v>23</v>
      </c>
      <c r="BN106" s="24">
        <v>23</v>
      </c>
      <c r="BO106" s="24">
        <v>22</v>
      </c>
      <c r="BP106" s="24">
        <v>22</v>
      </c>
      <c r="BQ106" s="24">
        <v>21</v>
      </c>
      <c r="BR106" s="24">
        <v>21</v>
      </c>
      <c r="BS106" s="24">
        <v>21</v>
      </c>
      <c r="BT106" s="24">
        <v>19</v>
      </c>
      <c r="BU106" s="24">
        <v>19</v>
      </c>
      <c r="BV106" s="24">
        <v>18</v>
      </c>
      <c r="BW106" s="24">
        <v>17</v>
      </c>
      <c r="BX106" s="24">
        <v>17</v>
      </c>
      <c r="BY106" s="24">
        <v>16</v>
      </c>
      <c r="BZ106" s="24">
        <v>15</v>
      </c>
      <c r="CA106" s="24">
        <v>13</v>
      </c>
      <c r="CB106" s="24">
        <v>11</v>
      </c>
      <c r="CC106" s="24">
        <v>11</v>
      </c>
      <c r="CD106" s="24">
        <v>10</v>
      </c>
      <c r="CE106" s="24">
        <v>9</v>
      </c>
      <c r="CF106" s="24">
        <v>9</v>
      </c>
      <c r="CG106" s="24">
        <v>8</v>
      </c>
      <c r="CH106" s="24">
        <v>7</v>
      </c>
      <c r="CI106" s="24">
        <v>7</v>
      </c>
      <c r="CJ106" s="24">
        <v>6</v>
      </c>
      <c r="CK106" s="24">
        <v>6</v>
      </c>
      <c r="CL106" s="24">
        <v>6</v>
      </c>
      <c r="CM106" s="24">
        <v>5</v>
      </c>
      <c r="CN106" s="24">
        <v>5</v>
      </c>
      <c r="CO106" s="24">
        <v>4</v>
      </c>
      <c r="CP106" s="24">
        <v>4</v>
      </c>
      <c r="CQ106" s="24">
        <v>3</v>
      </c>
      <c r="CR106" s="24">
        <v>3</v>
      </c>
      <c r="CS106" s="24">
        <v>1</v>
      </c>
      <c r="CT106" s="24">
        <v>1</v>
      </c>
      <c r="CU106" s="24">
        <v>1</v>
      </c>
      <c r="CV106" s="24">
        <v>1</v>
      </c>
      <c r="CW106" s="24">
        <v>1</v>
      </c>
      <c r="CX106" s="24">
        <v>0</v>
      </c>
      <c r="CY106" s="24">
        <v>0</v>
      </c>
      <c r="CZ106" s="24">
        <v>0</v>
      </c>
      <c r="DA106" s="24">
        <v>0</v>
      </c>
      <c r="DB106" s="24">
        <v>0</v>
      </c>
      <c r="DC106" s="24">
        <v>29</v>
      </c>
      <c r="DD106" s="24">
        <v>27</v>
      </c>
      <c r="DE106" s="24">
        <v>28</v>
      </c>
      <c r="DF106" s="24">
        <v>28</v>
      </c>
      <c r="DG106" s="24">
        <v>28</v>
      </c>
      <c r="DH106" s="24">
        <v>27</v>
      </c>
      <c r="DI106" s="24">
        <v>26</v>
      </c>
      <c r="DJ106" s="24">
        <v>26</v>
      </c>
      <c r="DK106" s="24">
        <v>25</v>
      </c>
      <c r="DL106" s="24">
        <v>25</v>
      </c>
      <c r="DM106" s="24">
        <v>25</v>
      </c>
      <c r="DN106" s="24">
        <v>25</v>
      </c>
      <c r="DO106" s="24">
        <v>25</v>
      </c>
      <c r="DP106" s="24">
        <v>24</v>
      </c>
      <c r="DQ106" s="24">
        <v>25</v>
      </c>
      <c r="DR106" s="24">
        <v>25</v>
      </c>
      <c r="DS106" s="24">
        <v>25</v>
      </c>
      <c r="DT106" s="24">
        <v>25</v>
      </c>
      <c r="DU106" s="24">
        <v>25</v>
      </c>
      <c r="DV106" s="24">
        <v>25</v>
      </c>
      <c r="DW106" s="24">
        <v>25</v>
      </c>
      <c r="DX106" s="24">
        <v>24</v>
      </c>
      <c r="DY106" s="24">
        <v>23</v>
      </c>
      <c r="DZ106" s="24">
        <v>23</v>
      </c>
      <c r="EA106" s="24">
        <v>22</v>
      </c>
      <c r="EB106" s="24">
        <v>22</v>
      </c>
      <c r="EC106" s="24">
        <v>22</v>
      </c>
      <c r="ED106" s="24">
        <v>22</v>
      </c>
      <c r="EE106" s="24">
        <v>22</v>
      </c>
      <c r="EF106" s="24">
        <v>22</v>
      </c>
      <c r="EG106" s="24">
        <v>22</v>
      </c>
      <c r="EH106" s="24">
        <v>21</v>
      </c>
      <c r="EI106" s="24">
        <v>21</v>
      </c>
      <c r="EJ106" s="24">
        <v>21</v>
      </c>
      <c r="EK106" s="24">
        <v>19</v>
      </c>
      <c r="EL106" s="24">
        <v>19</v>
      </c>
      <c r="EM106" s="24">
        <v>19</v>
      </c>
      <c r="EN106" s="24">
        <v>18</v>
      </c>
      <c r="EO106" s="24">
        <v>17</v>
      </c>
      <c r="EP106" s="24">
        <v>17</v>
      </c>
      <c r="EQ106" s="24">
        <v>17</v>
      </c>
      <c r="ER106" s="24">
        <v>17</v>
      </c>
      <c r="ES106" s="24">
        <v>17</v>
      </c>
      <c r="ET106" s="24">
        <v>18</v>
      </c>
      <c r="EU106" s="24">
        <v>18</v>
      </c>
      <c r="EV106" s="24">
        <v>20</v>
      </c>
      <c r="EW106" s="24">
        <v>20</v>
      </c>
      <c r="EX106" s="24">
        <v>20</v>
      </c>
      <c r="EY106" s="24">
        <v>21</v>
      </c>
      <c r="EZ106" s="24">
        <v>21</v>
      </c>
      <c r="FA106" s="24">
        <v>21</v>
      </c>
      <c r="FB106" s="24">
        <v>21</v>
      </c>
      <c r="FC106" s="24">
        <v>22</v>
      </c>
      <c r="FD106" s="24">
        <v>22</v>
      </c>
      <c r="FE106" s="24">
        <v>22</v>
      </c>
      <c r="FF106" s="24">
        <v>21</v>
      </c>
      <c r="FG106" s="24">
        <v>22</v>
      </c>
      <c r="FH106" s="24">
        <v>22</v>
      </c>
      <c r="FI106" s="24">
        <v>22</v>
      </c>
      <c r="FJ106" s="24">
        <v>21</v>
      </c>
      <c r="FK106" s="24">
        <v>22</v>
      </c>
      <c r="FL106" s="24">
        <v>22</v>
      </c>
      <c r="FM106" s="24">
        <v>21</v>
      </c>
      <c r="FN106" s="24">
        <v>21</v>
      </c>
      <c r="FO106" s="24">
        <v>20</v>
      </c>
      <c r="FP106" s="24">
        <v>19</v>
      </c>
      <c r="FQ106" s="24">
        <v>19</v>
      </c>
      <c r="FR106" s="24">
        <v>19</v>
      </c>
      <c r="FS106" s="24">
        <v>18</v>
      </c>
      <c r="FT106" s="24">
        <v>17</v>
      </c>
      <c r="FU106" s="24">
        <v>16</v>
      </c>
      <c r="FV106" s="24">
        <v>14</v>
      </c>
      <c r="FW106" s="24">
        <v>13</v>
      </c>
      <c r="FX106" s="24">
        <v>12</v>
      </c>
      <c r="FY106" s="24">
        <v>11</v>
      </c>
      <c r="FZ106" s="24">
        <v>9</v>
      </c>
      <c r="GA106" s="24">
        <v>9</v>
      </c>
      <c r="GB106" s="24">
        <v>8</v>
      </c>
      <c r="GC106" s="24">
        <v>7</v>
      </c>
      <c r="GD106" s="24">
        <v>7</v>
      </c>
      <c r="GE106" s="24">
        <v>6</v>
      </c>
      <c r="GF106" s="24">
        <v>6</v>
      </c>
      <c r="GG106" s="24">
        <v>6</v>
      </c>
      <c r="GH106" s="24">
        <v>6</v>
      </c>
      <c r="GI106" s="24">
        <v>6</v>
      </c>
      <c r="GJ106" s="24">
        <v>6</v>
      </c>
      <c r="GK106" s="24">
        <v>4</v>
      </c>
      <c r="GL106" s="24">
        <v>4</v>
      </c>
      <c r="GM106" s="24">
        <v>4</v>
      </c>
      <c r="GN106" s="24">
        <v>4</v>
      </c>
      <c r="GO106" s="24">
        <v>3</v>
      </c>
      <c r="GP106" s="24">
        <v>3</v>
      </c>
      <c r="GQ106" s="24">
        <v>3</v>
      </c>
      <c r="GR106" s="24">
        <v>1</v>
      </c>
      <c r="GS106" s="24">
        <v>1</v>
      </c>
      <c r="GT106" s="24">
        <v>1</v>
      </c>
      <c r="GU106" s="24">
        <v>1</v>
      </c>
      <c r="GV106" s="24">
        <v>0</v>
      </c>
      <c r="GW106" s="24">
        <v>0</v>
      </c>
      <c r="GX106" s="24">
        <v>0</v>
      </c>
      <c r="GY106" s="25">
        <v>0</v>
      </c>
    </row>
    <row r="107" spans="1:207" s="17" customFormat="1" ht="12.75" hidden="1" x14ac:dyDescent="0.2">
      <c r="A107" s="23" t="s">
        <v>215</v>
      </c>
      <c r="B107" s="24">
        <v>2016</v>
      </c>
      <c r="C107" s="24">
        <f>SUM(Tabla1[[#This Row],[Hombres_0]:[Hombres_100 y más]])</f>
        <v>1978</v>
      </c>
      <c r="D107" s="24">
        <f>SUM(Tabla1[[#This Row],[Mujeres_0]:[Mujeres_100 y más]])</f>
        <v>1647</v>
      </c>
      <c r="E107" s="24">
        <f>Tabla1[[#This Row],[TOTAL HOMBRES]]+Tabla1[[#This Row],[TOTAL MUJERES]]</f>
        <v>3625</v>
      </c>
      <c r="F107" s="24">
        <v>34</v>
      </c>
      <c r="G107" s="24">
        <v>35</v>
      </c>
      <c r="H107" s="24">
        <v>33</v>
      </c>
      <c r="I107" s="24">
        <v>33</v>
      </c>
      <c r="J107" s="24">
        <v>32</v>
      </c>
      <c r="K107" s="24">
        <v>30</v>
      </c>
      <c r="L107" s="24">
        <v>28</v>
      </c>
      <c r="M107" s="24">
        <v>26</v>
      </c>
      <c r="N107" s="24">
        <v>24</v>
      </c>
      <c r="O107" s="24">
        <v>22</v>
      </c>
      <c r="P107" s="24">
        <v>21</v>
      </c>
      <c r="Q107" s="24">
        <v>20</v>
      </c>
      <c r="R107" s="24">
        <v>21</v>
      </c>
      <c r="S107" s="24">
        <v>21</v>
      </c>
      <c r="T107" s="24">
        <v>21</v>
      </c>
      <c r="U107" s="24">
        <v>22</v>
      </c>
      <c r="V107" s="24">
        <v>24</v>
      </c>
      <c r="W107" s="24">
        <v>24</v>
      </c>
      <c r="X107" s="24">
        <v>26</v>
      </c>
      <c r="Y107" s="24">
        <v>28</v>
      </c>
      <c r="Z107" s="24">
        <v>28</v>
      </c>
      <c r="AA107" s="24">
        <v>30</v>
      </c>
      <c r="AB107" s="24">
        <v>30</v>
      </c>
      <c r="AC107" s="24">
        <v>30</v>
      </c>
      <c r="AD107" s="24">
        <v>29</v>
      </c>
      <c r="AE107" s="24">
        <v>29</v>
      </c>
      <c r="AF107" s="24">
        <v>29</v>
      </c>
      <c r="AG107" s="24">
        <v>29</v>
      </c>
      <c r="AH107" s="24">
        <v>29</v>
      </c>
      <c r="AI107" s="24">
        <v>29</v>
      </c>
      <c r="AJ107" s="24">
        <v>29</v>
      </c>
      <c r="AK107" s="24">
        <v>29</v>
      </c>
      <c r="AL107" s="24">
        <v>29</v>
      </c>
      <c r="AM107" s="24">
        <v>29</v>
      </c>
      <c r="AN107" s="24">
        <v>29</v>
      </c>
      <c r="AO107" s="24">
        <v>29</v>
      </c>
      <c r="AP107" s="24">
        <v>27</v>
      </c>
      <c r="AQ107" s="24">
        <v>27</v>
      </c>
      <c r="AR107" s="24">
        <v>27</v>
      </c>
      <c r="AS107" s="24">
        <v>27</v>
      </c>
      <c r="AT107" s="24">
        <v>26</v>
      </c>
      <c r="AU107" s="24">
        <v>26</v>
      </c>
      <c r="AV107" s="24">
        <v>26</v>
      </c>
      <c r="AW107" s="24">
        <v>26</v>
      </c>
      <c r="AX107" s="24">
        <v>26</v>
      </c>
      <c r="AY107" s="24">
        <v>26</v>
      </c>
      <c r="AZ107" s="24">
        <v>25</v>
      </c>
      <c r="BA107" s="24">
        <v>24</v>
      </c>
      <c r="BB107" s="24">
        <v>24</v>
      </c>
      <c r="BC107" s="24">
        <v>24</v>
      </c>
      <c r="BD107" s="24">
        <v>24</v>
      </c>
      <c r="BE107" s="24">
        <v>24</v>
      </c>
      <c r="BF107" s="24">
        <v>24</v>
      </c>
      <c r="BG107" s="24">
        <v>24</v>
      </c>
      <c r="BH107" s="24">
        <v>24</v>
      </c>
      <c r="BI107" s="24">
        <v>24</v>
      </c>
      <c r="BJ107" s="24">
        <v>23</v>
      </c>
      <c r="BK107" s="24">
        <v>24</v>
      </c>
      <c r="BL107" s="24">
        <v>24</v>
      </c>
      <c r="BM107" s="24">
        <v>24</v>
      </c>
      <c r="BN107" s="24">
        <v>24</v>
      </c>
      <c r="BO107" s="24">
        <v>24</v>
      </c>
      <c r="BP107" s="24">
        <v>23</v>
      </c>
      <c r="BQ107" s="24">
        <v>23</v>
      </c>
      <c r="BR107" s="24">
        <v>22</v>
      </c>
      <c r="BS107" s="24">
        <v>22</v>
      </c>
      <c r="BT107" s="24">
        <v>21</v>
      </c>
      <c r="BU107" s="24">
        <v>19</v>
      </c>
      <c r="BV107" s="24">
        <v>18</v>
      </c>
      <c r="BW107" s="24">
        <v>16</v>
      </c>
      <c r="BX107" s="24">
        <v>16</v>
      </c>
      <c r="BY107" s="24">
        <v>15</v>
      </c>
      <c r="BZ107" s="24">
        <v>14</v>
      </c>
      <c r="CA107" s="24">
        <v>13</v>
      </c>
      <c r="CB107" s="24">
        <v>11</v>
      </c>
      <c r="CC107" s="24">
        <v>11</v>
      </c>
      <c r="CD107" s="24">
        <v>10</v>
      </c>
      <c r="CE107" s="24">
        <v>9</v>
      </c>
      <c r="CF107" s="24">
        <v>8</v>
      </c>
      <c r="CG107" s="24">
        <v>8</v>
      </c>
      <c r="CH107" s="24">
        <v>7</v>
      </c>
      <c r="CI107" s="24">
        <v>7</v>
      </c>
      <c r="CJ107" s="24">
        <v>6</v>
      </c>
      <c r="CK107" s="24">
        <v>6</v>
      </c>
      <c r="CL107" s="24">
        <v>5</v>
      </c>
      <c r="CM107" s="24">
        <v>5</v>
      </c>
      <c r="CN107" s="24">
        <v>5</v>
      </c>
      <c r="CO107" s="24">
        <v>4</v>
      </c>
      <c r="CP107" s="24">
        <v>4</v>
      </c>
      <c r="CQ107" s="24">
        <v>3</v>
      </c>
      <c r="CR107" s="24">
        <v>3</v>
      </c>
      <c r="CS107" s="24">
        <v>1</v>
      </c>
      <c r="CT107" s="24">
        <v>1</v>
      </c>
      <c r="CU107" s="24">
        <v>1</v>
      </c>
      <c r="CV107" s="24">
        <v>1</v>
      </c>
      <c r="CW107" s="24">
        <v>0</v>
      </c>
      <c r="CX107" s="24">
        <v>1</v>
      </c>
      <c r="CY107" s="24">
        <v>0</v>
      </c>
      <c r="CZ107" s="24">
        <v>0</v>
      </c>
      <c r="DA107" s="24">
        <v>0</v>
      </c>
      <c r="DB107" s="24">
        <v>0</v>
      </c>
      <c r="DC107" s="24">
        <v>29</v>
      </c>
      <c r="DD107" s="24">
        <v>27</v>
      </c>
      <c r="DE107" s="24">
        <v>28</v>
      </c>
      <c r="DF107" s="24">
        <v>28</v>
      </c>
      <c r="DG107" s="24">
        <v>28</v>
      </c>
      <c r="DH107" s="24">
        <v>25</v>
      </c>
      <c r="DI107" s="24">
        <v>25</v>
      </c>
      <c r="DJ107" s="24">
        <v>24</v>
      </c>
      <c r="DK107" s="24">
        <v>24</v>
      </c>
      <c r="DL107" s="24">
        <v>24</v>
      </c>
      <c r="DM107" s="24">
        <v>23</v>
      </c>
      <c r="DN107" s="24">
        <v>23</v>
      </c>
      <c r="DO107" s="24">
        <v>23</v>
      </c>
      <c r="DP107" s="24">
        <v>23</v>
      </c>
      <c r="DQ107" s="24">
        <v>23</v>
      </c>
      <c r="DR107" s="24">
        <v>23</v>
      </c>
      <c r="DS107" s="24">
        <v>23</v>
      </c>
      <c r="DT107" s="24">
        <v>23</v>
      </c>
      <c r="DU107" s="24">
        <v>23</v>
      </c>
      <c r="DV107" s="24">
        <v>23</v>
      </c>
      <c r="DW107" s="24">
        <v>23</v>
      </c>
      <c r="DX107" s="24">
        <v>23</v>
      </c>
      <c r="DY107" s="24">
        <v>23</v>
      </c>
      <c r="DZ107" s="24">
        <v>21</v>
      </c>
      <c r="EA107" s="24">
        <v>21</v>
      </c>
      <c r="EB107" s="24">
        <v>21</v>
      </c>
      <c r="EC107" s="24">
        <v>20</v>
      </c>
      <c r="ED107" s="24">
        <v>20</v>
      </c>
      <c r="EE107" s="24">
        <v>20</v>
      </c>
      <c r="EF107" s="24">
        <v>20</v>
      </c>
      <c r="EG107" s="24">
        <v>20</v>
      </c>
      <c r="EH107" s="24">
        <v>20</v>
      </c>
      <c r="EI107" s="24">
        <v>20</v>
      </c>
      <c r="EJ107" s="24">
        <v>20</v>
      </c>
      <c r="EK107" s="24">
        <v>19</v>
      </c>
      <c r="EL107" s="24">
        <v>19</v>
      </c>
      <c r="EM107" s="24">
        <v>18</v>
      </c>
      <c r="EN107" s="24">
        <v>18</v>
      </c>
      <c r="EO107" s="24">
        <v>18</v>
      </c>
      <c r="EP107" s="24">
        <v>17</v>
      </c>
      <c r="EQ107" s="24">
        <v>17</v>
      </c>
      <c r="ER107" s="24">
        <v>17</v>
      </c>
      <c r="ES107" s="24">
        <v>17</v>
      </c>
      <c r="ET107" s="24">
        <v>17</v>
      </c>
      <c r="EU107" s="24">
        <v>18</v>
      </c>
      <c r="EV107" s="24">
        <v>18</v>
      </c>
      <c r="EW107" s="24">
        <v>19</v>
      </c>
      <c r="EX107" s="24">
        <v>19</v>
      </c>
      <c r="EY107" s="24">
        <v>21</v>
      </c>
      <c r="EZ107" s="24">
        <v>21</v>
      </c>
      <c r="FA107" s="24">
        <v>20</v>
      </c>
      <c r="FB107" s="24">
        <v>20</v>
      </c>
      <c r="FC107" s="24">
        <v>21</v>
      </c>
      <c r="FD107" s="24">
        <v>21</v>
      </c>
      <c r="FE107" s="24">
        <v>21</v>
      </c>
      <c r="FF107" s="24">
        <v>21</v>
      </c>
      <c r="FG107" s="24">
        <v>21</v>
      </c>
      <c r="FH107" s="24">
        <v>21</v>
      </c>
      <c r="FI107" s="24">
        <v>21</v>
      </c>
      <c r="FJ107" s="24">
        <v>21</v>
      </c>
      <c r="FK107" s="24">
        <v>21</v>
      </c>
      <c r="FL107" s="24">
        <v>21</v>
      </c>
      <c r="FM107" s="24">
        <v>21</v>
      </c>
      <c r="FN107" s="24">
        <v>20</v>
      </c>
      <c r="FO107" s="24">
        <v>20</v>
      </c>
      <c r="FP107" s="24">
        <v>19</v>
      </c>
      <c r="FQ107" s="24">
        <v>18</v>
      </c>
      <c r="FR107" s="24">
        <v>18</v>
      </c>
      <c r="FS107" s="24">
        <v>17</v>
      </c>
      <c r="FT107" s="24">
        <v>16</v>
      </c>
      <c r="FU107" s="24">
        <v>15</v>
      </c>
      <c r="FV107" s="24">
        <v>14</v>
      </c>
      <c r="FW107" s="24">
        <v>13</v>
      </c>
      <c r="FX107" s="24">
        <v>12</v>
      </c>
      <c r="FY107" s="24">
        <v>11</v>
      </c>
      <c r="FZ107" s="24">
        <v>9</v>
      </c>
      <c r="GA107" s="24">
        <v>9</v>
      </c>
      <c r="GB107" s="24">
        <v>8</v>
      </c>
      <c r="GC107" s="24">
        <v>7</v>
      </c>
      <c r="GD107" s="24">
        <v>7</v>
      </c>
      <c r="GE107" s="24">
        <v>6</v>
      </c>
      <c r="GF107" s="24">
        <v>6</v>
      </c>
      <c r="GG107" s="24">
        <v>6</v>
      </c>
      <c r="GH107" s="24">
        <v>5</v>
      </c>
      <c r="GI107" s="24">
        <v>5</v>
      </c>
      <c r="GJ107" s="24">
        <v>5</v>
      </c>
      <c r="GK107" s="24">
        <v>5</v>
      </c>
      <c r="GL107" s="24">
        <v>4</v>
      </c>
      <c r="GM107" s="24">
        <v>4</v>
      </c>
      <c r="GN107" s="24">
        <v>4</v>
      </c>
      <c r="GO107" s="24">
        <v>4</v>
      </c>
      <c r="GP107" s="24">
        <v>3</v>
      </c>
      <c r="GQ107" s="24">
        <v>3</v>
      </c>
      <c r="GR107" s="24">
        <v>2</v>
      </c>
      <c r="GS107" s="24">
        <v>1</v>
      </c>
      <c r="GT107" s="24">
        <v>1</v>
      </c>
      <c r="GU107" s="24">
        <v>1</v>
      </c>
      <c r="GV107" s="24">
        <v>1</v>
      </c>
      <c r="GW107" s="24">
        <v>0</v>
      </c>
      <c r="GX107" s="24">
        <v>0</v>
      </c>
      <c r="GY107" s="25">
        <v>0</v>
      </c>
    </row>
    <row r="108" spans="1:207" s="17" customFormat="1" ht="12.75" hidden="1" x14ac:dyDescent="0.2">
      <c r="A108" s="23" t="s">
        <v>215</v>
      </c>
      <c r="B108" s="24">
        <v>2017</v>
      </c>
      <c r="C108" s="24">
        <f>SUM(Tabla1[[#This Row],[Hombres_0]:[Hombres_100 y más]])</f>
        <v>1906</v>
      </c>
      <c r="D108" s="24">
        <f>SUM(Tabla1[[#This Row],[Mujeres_0]:[Mujeres_100 y más]])</f>
        <v>1636</v>
      </c>
      <c r="E108" s="24">
        <f>Tabla1[[#This Row],[TOTAL HOMBRES]]+Tabla1[[#This Row],[TOTAL MUJERES]]</f>
        <v>3542</v>
      </c>
      <c r="F108" s="24">
        <v>32</v>
      </c>
      <c r="G108" s="24">
        <v>33</v>
      </c>
      <c r="H108" s="24">
        <v>32</v>
      </c>
      <c r="I108" s="24">
        <v>31</v>
      </c>
      <c r="J108" s="24">
        <v>30</v>
      </c>
      <c r="K108" s="24">
        <v>29</v>
      </c>
      <c r="L108" s="24">
        <v>26</v>
      </c>
      <c r="M108" s="24">
        <v>25</v>
      </c>
      <c r="N108" s="24">
        <v>23</v>
      </c>
      <c r="O108" s="24">
        <v>21</v>
      </c>
      <c r="P108" s="24">
        <v>20</v>
      </c>
      <c r="Q108" s="24">
        <v>20</v>
      </c>
      <c r="R108" s="24">
        <v>20</v>
      </c>
      <c r="S108" s="24">
        <v>20</v>
      </c>
      <c r="T108" s="24">
        <v>20</v>
      </c>
      <c r="U108" s="24">
        <v>22</v>
      </c>
      <c r="V108" s="24">
        <v>23</v>
      </c>
      <c r="W108" s="24">
        <v>24</v>
      </c>
      <c r="X108" s="24">
        <v>26</v>
      </c>
      <c r="Y108" s="24">
        <v>26</v>
      </c>
      <c r="Z108" s="24">
        <v>28</v>
      </c>
      <c r="AA108" s="24">
        <v>28</v>
      </c>
      <c r="AB108" s="24">
        <v>28</v>
      </c>
      <c r="AC108" s="24">
        <v>29</v>
      </c>
      <c r="AD108" s="24">
        <v>29</v>
      </c>
      <c r="AE108" s="24">
        <v>28</v>
      </c>
      <c r="AF108" s="24">
        <v>28</v>
      </c>
      <c r="AG108" s="24">
        <v>28</v>
      </c>
      <c r="AH108" s="24">
        <v>28</v>
      </c>
      <c r="AI108" s="24">
        <v>28</v>
      </c>
      <c r="AJ108" s="24">
        <v>28</v>
      </c>
      <c r="AK108" s="24">
        <v>27</v>
      </c>
      <c r="AL108" s="24">
        <v>28</v>
      </c>
      <c r="AM108" s="24">
        <v>27</v>
      </c>
      <c r="AN108" s="24">
        <v>27</v>
      </c>
      <c r="AO108" s="24">
        <v>27</v>
      </c>
      <c r="AP108" s="24">
        <v>27</v>
      </c>
      <c r="AQ108" s="24">
        <v>26</v>
      </c>
      <c r="AR108" s="24">
        <v>26</v>
      </c>
      <c r="AS108" s="24">
        <v>26</v>
      </c>
      <c r="AT108" s="24">
        <v>25</v>
      </c>
      <c r="AU108" s="24">
        <v>25</v>
      </c>
      <c r="AV108" s="24">
        <v>25</v>
      </c>
      <c r="AW108" s="24">
        <v>25</v>
      </c>
      <c r="AX108" s="24">
        <v>24</v>
      </c>
      <c r="AY108" s="24">
        <v>24</v>
      </c>
      <c r="AZ108" s="24">
        <v>24</v>
      </c>
      <c r="BA108" s="24">
        <v>23</v>
      </c>
      <c r="BB108" s="24">
        <v>23</v>
      </c>
      <c r="BC108" s="24">
        <v>23</v>
      </c>
      <c r="BD108" s="24">
        <v>23</v>
      </c>
      <c r="BE108" s="24">
        <v>23</v>
      </c>
      <c r="BF108" s="24">
        <v>23</v>
      </c>
      <c r="BG108" s="24">
        <v>23</v>
      </c>
      <c r="BH108" s="24">
        <v>23</v>
      </c>
      <c r="BI108" s="24">
        <v>23</v>
      </c>
      <c r="BJ108" s="24">
        <v>23</v>
      </c>
      <c r="BK108" s="24">
        <v>23</v>
      </c>
      <c r="BL108" s="24">
        <v>23</v>
      </c>
      <c r="BM108" s="24">
        <v>23</v>
      </c>
      <c r="BN108" s="24">
        <v>23</v>
      </c>
      <c r="BO108" s="24">
        <v>23</v>
      </c>
      <c r="BP108" s="24">
        <v>23</v>
      </c>
      <c r="BQ108" s="24">
        <v>22</v>
      </c>
      <c r="BR108" s="24">
        <v>21</v>
      </c>
      <c r="BS108" s="24">
        <v>21</v>
      </c>
      <c r="BT108" s="24">
        <v>21</v>
      </c>
      <c r="BU108" s="24">
        <v>19</v>
      </c>
      <c r="BV108" s="24">
        <v>18</v>
      </c>
      <c r="BW108" s="24">
        <v>18</v>
      </c>
      <c r="BX108" s="24">
        <v>16</v>
      </c>
      <c r="BY108" s="24">
        <v>15</v>
      </c>
      <c r="BZ108" s="24">
        <v>14</v>
      </c>
      <c r="CA108" s="24">
        <v>13</v>
      </c>
      <c r="CB108" s="24">
        <v>12</v>
      </c>
      <c r="CC108" s="24">
        <v>10</v>
      </c>
      <c r="CD108" s="24">
        <v>10</v>
      </c>
      <c r="CE108" s="24">
        <v>9</v>
      </c>
      <c r="CF108" s="24">
        <v>8</v>
      </c>
      <c r="CG108" s="24">
        <v>8</v>
      </c>
      <c r="CH108" s="24">
        <v>7</v>
      </c>
      <c r="CI108" s="24">
        <v>6</v>
      </c>
      <c r="CJ108" s="24">
        <v>6</v>
      </c>
      <c r="CK108" s="24">
        <v>6</v>
      </c>
      <c r="CL108" s="24">
        <v>5</v>
      </c>
      <c r="CM108" s="24">
        <v>5</v>
      </c>
      <c r="CN108" s="24">
        <v>4</v>
      </c>
      <c r="CO108" s="24">
        <v>4</v>
      </c>
      <c r="CP108" s="24">
        <v>4</v>
      </c>
      <c r="CQ108" s="24">
        <v>3</v>
      </c>
      <c r="CR108" s="24">
        <v>3</v>
      </c>
      <c r="CS108" s="24">
        <v>1</v>
      </c>
      <c r="CT108" s="24">
        <v>1</v>
      </c>
      <c r="CU108" s="24">
        <v>1</v>
      </c>
      <c r="CV108" s="24">
        <v>1</v>
      </c>
      <c r="CW108" s="24">
        <v>0</v>
      </c>
      <c r="CX108" s="24">
        <v>0</v>
      </c>
      <c r="CY108" s="24">
        <v>0</v>
      </c>
      <c r="CZ108" s="24">
        <v>0</v>
      </c>
      <c r="DA108" s="24">
        <v>0</v>
      </c>
      <c r="DB108" s="24">
        <v>0</v>
      </c>
      <c r="DC108" s="24">
        <v>27</v>
      </c>
      <c r="DD108" s="24">
        <v>25</v>
      </c>
      <c r="DE108" s="24">
        <v>27</v>
      </c>
      <c r="DF108" s="24">
        <v>26</v>
      </c>
      <c r="DG108" s="24">
        <v>26</v>
      </c>
      <c r="DH108" s="24">
        <v>25</v>
      </c>
      <c r="DI108" s="24">
        <v>24</v>
      </c>
      <c r="DJ108" s="24">
        <v>24</v>
      </c>
      <c r="DK108" s="24">
        <v>23</v>
      </c>
      <c r="DL108" s="24">
        <v>23</v>
      </c>
      <c r="DM108" s="24">
        <v>23</v>
      </c>
      <c r="DN108" s="24">
        <v>23</v>
      </c>
      <c r="DO108" s="24">
        <v>23</v>
      </c>
      <c r="DP108" s="24">
        <v>23</v>
      </c>
      <c r="DQ108" s="24">
        <v>23</v>
      </c>
      <c r="DR108" s="24">
        <v>23</v>
      </c>
      <c r="DS108" s="24">
        <v>23</v>
      </c>
      <c r="DT108" s="24">
        <v>23</v>
      </c>
      <c r="DU108" s="24">
        <v>23</v>
      </c>
      <c r="DV108" s="24">
        <v>23</v>
      </c>
      <c r="DW108" s="24">
        <v>23</v>
      </c>
      <c r="DX108" s="24">
        <v>22</v>
      </c>
      <c r="DY108" s="24">
        <v>22</v>
      </c>
      <c r="DZ108" s="24">
        <v>21</v>
      </c>
      <c r="EA108" s="24">
        <v>21</v>
      </c>
      <c r="EB108" s="24">
        <v>20</v>
      </c>
      <c r="EC108" s="24">
        <v>20</v>
      </c>
      <c r="ED108" s="24">
        <v>20</v>
      </c>
      <c r="EE108" s="24">
        <v>20</v>
      </c>
      <c r="EF108" s="24">
        <v>20</v>
      </c>
      <c r="EG108" s="24">
        <v>20</v>
      </c>
      <c r="EH108" s="24">
        <v>20</v>
      </c>
      <c r="EI108" s="24">
        <v>20</v>
      </c>
      <c r="EJ108" s="24">
        <v>19</v>
      </c>
      <c r="EK108" s="24">
        <v>19</v>
      </c>
      <c r="EL108" s="24">
        <v>19</v>
      </c>
      <c r="EM108" s="24">
        <v>18</v>
      </c>
      <c r="EN108" s="24">
        <v>18</v>
      </c>
      <c r="EO108" s="24">
        <v>18</v>
      </c>
      <c r="EP108" s="24">
        <v>18</v>
      </c>
      <c r="EQ108" s="24">
        <v>17</v>
      </c>
      <c r="ER108" s="24">
        <v>17</v>
      </c>
      <c r="ES108" s="24">
        <v>17</v>
      </c>
      <c r="ET108" s="24">
        <v>17</v>
      </c>
      <c r="EU108" s="24">
        <v>18</v>
      </c>
      <c r="EV108" s="24">
        <v>18</v>
      </c>
      <c r="EW108" s="24">
        <v>19</v>
      </c>
      <c r="EX108" s="24">
        <v>20</v>
      </c>
      <c r="EY108" s="24">
        <v>20</v>
      </c>
      <c r="EZ108" s="24">
        <v>21</v>
      </c>
      <c r="FA108" s="24">
        <v>21</v>
      </c>
      <c r="FB108" s="24">
        <v>21</v>
      </c>
      <c r="FC108" s="24">
        <v>21</v>
      </c>
      <c r="FD108" s="24">
        <v>21</v>
      </c>
      <c r="FE108" s="24">
        <v>21</v>
      </c>
      <c r="FF108" s="24">
        <v>21</v>
      </c>
      <c r="FG108" s="24">
        <v>22</v>
      </c>
      <c r="FH108" s="24">
        <v>21</v>
      </c>
      <c r="FI108" s="24">
        <v>21</v>
      </c>
      <c r="FJ108" s="24">
        <v>21</v>
      </c>
      <c r="FK108" s="24">
        <v>21</v>
      </c>
      <c r="FL108" s="24">
        <v>21</v>
      </c>
      <c r="FM108" s="24">
        <v>21</v>
      </c>
      <c r="FN108" s="24">
        <v>20</v>
      </c>
      <c r="FO108" s="24">
        <v>20</v>
      </c>
      <c r="FP108" s="24">
        <v>20</v>
      </c>
      <c r="FQ108" s="24">
        <v>18</v>
      </c>
      <c r="FR108" s="24">
        <v>18</v>
      </c>
      <c r="FS108" s="24">
        <v>17</v>
      </c>
      <c r="FT108" s="24">
        <v>16</v>
      </c>
      <c r="FU108" s="24">
        <v>15</v>
      </c>
      <c r="FV108" s="24">
        <v>14</v>
      </c>
      <c r="FW108" s="24">
        <v>13</v>
      </c>
      <c r="FX108" s="24">
        <v>12</v>
      </c>
      <c r="FY108" s="24">
        <v>11</v>
      </c>
      <c r="FZ108" s="24">
        <v>10</v>
      </c>
      <c r="GA108" s="24">
        <v>9</v>
      </c>
      <c r="GB108" s="24">
        <v>8</v>
      </c>
      <c r="GC108" s="24">
        <v>7</v>
      </c>
      <c r="GD108" s="24">
        <v>7</v>
      </c>
      <c r="GE108" s="24">
        <v>6</v>
      </c>
      <c r="GF108" s="24">
        <v>6</v>
      </c>
      <c r="GG108" s="24">
        <v>6</v>
      </c>
      <c r="GH108" s="24">
        <v>5</v>
      </c>
      <c r="GI108" s="24">
        <v>5</v>
      </c>
      <c r="GJ108" s="24">
        <v>5</v>
      </c>
      <c r="GK108" s="24">
        <v>5</v>
      </c>
      <c r="GL108" s="24">
        <v>4</v>
      </c>
      <c r="GM108" s="24">
        <v>4</v>
      </c>
      <c r="GN108" s="24">
        <v>4</v>
      </c>
      <c r="GO108" s="24">
        <v>3</v>
      </c>
      <c r="GP108" s="24">
        <v>3</v>
      </c>
      <c r="GQ108" s="24">
        <v>3</v>
      </c>
      <c r="GR108" s="24">
        <v>2</v>
      </c>
      <c r="GS108" s="24">
        <v>1</v>
      </c>
      <c r="GT108" s="24">
        <v>1</v>
      </c>
      <c r="GU108" s="24">
        <v>1</v>
      </c>
      <c r="GV108" s="24">
        <v>1</v>
      </c>
      <c r="GW108" s="24">
        <v>0</v>
      </c>
      <c r="GX108" s="24">
        <v>0</v>
      </c>
      <c r="GY108" s="25">
        <v>0</v>
      </c>
    </row>
    <row r="109" spans="1:207" s="17" customFormat="1" ht="12.75" hidden="1" x14ac:dyDescent="0.2">
      <c r="A109" s="23" t="s">
        <v>215</v>
      </c>
      <c r="B109" s="24">
        <v>2018</v>
      </c>
      <c r="C109" s="24">
        <f>SUM(Tabla1[[#This Row],[Hombres_0]:[Hombres_100 y más]])</f>
        <v>1898</v>
      </c>
      <c r="D109" s="24">
        <f>SUM(Tabla1[[#This Row],[Mujeres_0]:[Mujeres_100 y más]])</f>
        <v>1628</v>
      </c>
      <c r="E109" s="24">
        <f>Tabla1[[#This Row],[TOTAL HOMBRES]]+Tabla1[[#This Row],[TOTAL MUJERES]]</f>
        <v>3526</v>
      </c>
      <c r="F109" s="24">
        <v>31</v>
      </c>
      <c r="G109" s="24">
        <v>32</v>
      </c>
      <c r="H109" s="24">
        <v>31</v>
      </c>
      <c r="I109" s="24">
        <v>30</v>
      </c>
      <c r="J109" s="24">
        <v>30</v>
      </c>
      <c r="K109" s="24">
        <v>28</v>
      </c>
      <c r="L109" s="24">
        <v>25</v>
      </c>
      <c r="M109" s="24">
        <v>25</v>
      </c>
      <c r="N109" s="24">
        <v>22</v>
      </c>
      <c r="O109" s="24">
        <v>21</v>
      </c>
      <c r="P109" s="24">
        <v>20</v>
      </c>
      <c r="Q109" s="24">
        <v>19</v>
      </c>
      <c r="R109" s="24">
        <v>20</v>
      </c>
      <c r="S109" s="24">
        <v>19</v>
      </c>
      <c r="T109" s="24">
        <v>19</v>
      </c>
      <c r="U109" s="24">
        <v>21</v>
      </c>
      <c r="V109" s="24">
        <v>23</v>
      </c>
      <c r="W109" s="24">
        <v>23</v>
      </c>
      <c r="X109" s="24">
        <v>27</v>
      </c>
      <c r="Y109" s="24">
        <v>27</v>
      </c>
      <c r="Z109" s="24">
        <v>26</v>
      </c>
      <c r="AA109" s="24">
        <v>27</v>
      </c>
      <c r="AB109" s="24">
        <v>29</v>
      </c>
      <c r="AC109" s="24">
        <v>29</v>
      </c>
      <c r="AD109" s="24">
        <v>29</v>
      </c>
      <c r="AE109" s="24">
        <v>29</v>
      </c>
      <c r="AF109" s="24">
        <v>29</v>
      </c>
      <c r="AG109" s="24">
        <v>26</v>
      </c>
      <c r="AH109" s="24">
        <v>28</v>
      </c>
      <c r="AI109" s="24">
        <v>27</v>
      </c>
      <c r="AJ109" s="24">
        <v>28</v>
      </c>
      <c r="AK109" s="24">
        <v>27</v>
      </c>
      <c r="AL109" s="24">
        <v>27</v>
      </c>
      <c r="AM109" s="24">
        <v>27</v>
      </c>
      <c r="AN109" s="24">
        <v>27</v>
      </c>
      <c r="AO109" s="24">
        <v>27</v>
      </c>
      <c r="AP109" s="24">
        <v>27</v>
      </c>
      <c r="AQ109" s="24">
        <v>24</v>
      </c>
      <c r="AR109" s="24">
        <v>26</v>
      </c>
      <c r="AS109" s="24">
        <v>25</v>
      </c>
      <c r="AT109" s="24">
        <v>26</v>
      </c>
      <c r="AU109" s="24">
        <v>25</v>
      </c>
      <c r="AV109" s="24">
        <v>26</v>
      </c>
      <c r="AW109" s="24">
        <v>25</v>
      </c>
      <c r="AX109" s="24">
        <v>24</v>
      </c>
      <c r="AY109" s="24">
        <v>24</v>
      </c>
      <c r="AZ109" s="24">
        <v>24</v>
      </c>
      <c r="BA109" s="24">
        <v>23</v>
      </c>
      <c r="BB109" s="24">
        <v>23</v>
      </c>
      <c r="BC109" s="24">
        <v>23</v>
      </c>
      <c r="BD109" s="24">
        <v>22</v>
      </c>
      <c r="BE109" s="24">
        <v>24</v>
      </c>
      <c r="BF109" s="24">
        <v>22</v>
      </c>
      <c r="BG109" s="24">
        <v>23</v>
      </c>
      <c r="BH109" s="24">
        <v>21</v>
      </c>
      <c r="BI109" s="24">
        <v>24</v>
      </c>
      <c r="BJ109" s="24">
        <v>22</v>
      </c>
      <c r="BK109" s="24">
        <v>23</v>
      </c>
      <c r="BL109" s="24">
        <v>24</v>
      </c>
      <c r="BM109" s="24">
        <v>24</v>
      </c>
      <c r="BN109" s="24">
        <v>22</v>
      </c>
      <c r="BO109" s="24">
        <v>24</v>
      </c>
      <c r="BP109" s="24">
        <v>22</v>
      </c>
      <c r="BQ109" s="24">
        <v>22</v>
      </c>
      <c r="BR109" s="24">
        <v>22</v>
      </c>
      <c r="BS109" s="24">
        <v>22</v>
      </c>
      <c r="BT109" s="24">
        <v>20</v>
      </c>
      <c r="BU109" s="24">
        <v>21</v>
      </c>
      <c r="BV109" s="24">
        <v>19</v>
      </c>
      <c r="BW109" s="24">
        <v>18</v>
      </c>
      <c r="BX109" s="24">
        <v>16</v>
      </c>
      <c r="BY109" s="24">
        <v>15</v>
      </c>
      <c r="BZ109" s="24">
        <v>15</v>
      </c>
      <c r="CA109" s="24">
        <v>13</v>
      </c>
      <c r="CB109" s="24">
        <v>11</v>
      </c>
      <c r="CC109" s="24">
        <v>11</v>
      </c>
      <c r="CD109" s="24">
        <v>10</v>
      </c>
      <c r="CE109" s="24">
        <v>9</v>
      </c>
      <c r="CF109" s="24">
        <v>8</v>
      </c>
      <c r="CG109" s="24">
        <v>6</v>
      </c>
      <c r="CH109" s="24">
        <v>8</v>
      </c>
      <c r="CI109" s="24">
        <v>7</v>
      </c>
      <c r="CJ109" s="24">
        <v>7</v>
      </c>
      <c r="CK109" s="24">
        <v>5</v>
      </c>
      <c r="CL109" s="24">
        <v>6</v>
      </c>
      <c r="CM109" s="24">
        <v>5</v>
      </c>
      <c r="CN109" s="24">
        <v>4</v>
      </c>
      <c r="CO109" s="24">
        <v>4</v>
      </c>
      <c r="CP109" s="24">
        <v>2</v>
      </c>
      <c r="CQ109" s="24">
        <v>3</v>
      </c>
      <c r="CR109" s="24">
        <v>3</v>
      </c>
      <c r="CS109" s="24">
        <v>3</v>
      </c>
      <c r="CT109" s="24">
        <v>3</v>
      </c>
      <c r="CU109" s="24">
        <v>0</v>
      </c>
      <c r="CV109" s="24">
        <v>1</v>
      </c>
      <c r="CW109" s="24">
        <v>0</v>
      </c>
      <c r="CX109" s="24">
        <v>0</v>
      </c>
      <c r="CY109" s="24">
        <v>0</v>
      </c>
      <c r="CZ109" s="24">
        <v>2</v>
      </c>
      <c r="DA109" s="24">
        <v>0</v>
      </c>
      <c r="DB109" s="24">
        <v>0</v>
      </c>
      <c r="DC109" s="24">
        <v>27</v>
      </c>
      <c r="DD109" s="24">
        <v>25</v>
      </c>
      <c r="DE109" s="24">
        <v>26</v>
      </c>
      <c r="DF109" s="24">
        <v>26</v>
      </c>
      <c r="DG109" s="24">
        <v>26</v>
      </c>
      <c r="DH109" s="24">
        <v>24</v>
      </c>
      <c r="DI109" s="24">
        <v>25</v>
      </c>
      <c r="DJ109" s="24">
        <v>23</v>
      </c>
      <c r="DK109" s="24">
        <v>24</v>
      </c>
      <c r="DL109" s="24">
        <v>22</v>
      </c>
      <c r="DM109" s="24">
        <v>23</v>
      </c>
      <c r="DN109" s="24">
        <v>21</v>
      </c>
      <c r="DO109" s="24">
        <v>22</v>
      </c>
      <c r="DP109" s="24">
        <v>21</v>
      </c>
      <c r="DQ109" s="24">
        <v>22</v>
      </c>
      <c r="DR109" s="24">
        <v>22</v>
      </c>
      <c r="DS109" s="24">
        <v>23</v>
      </c>
      <c r="DT109" s="24">
        <v>22</v>
      </c>
      <c r="DU109" s="24">
        <v>23</v>
      </c>
      <c r="DV109" s="24">
        <v>22</v>
      </c>
      <c r="DW109" s="24">
        <v>21</v>
      </c>
      <c r="DX109" s="24">
        <v>23</v>
      </c>
      <c r="DY109" s="24">
        <v>20</v>
      </c>
      <c r="DZ109" s="24">
        <v>21</v>
      </c>
      <c r="EA109" s="24">
        <v>22</v>
      </c>
      <c r="EB109" s="24">
        <v>21</v>
      </c>
      <c r="EC109" s="24">
        <v>19</v>
      </c>
      <c r="ED109" s="24">
        <v>21</v>
      </c>
      <c r="EE109" s="24">
        <v>20</v>
      </c>
      <c r="EF109" s="24">
        <v>20</v>
      </c>
      <c r="EG109" s="24">
        <v>21</v>
      </c>
      <c r="EH109" s="24">
        <v>19</v>
      </c>
      <c r="EI109" s="24">
        <v>19</v>
      </c>
      <c r="EJ109" s="24">
        <v>20</v>
      </c>
      <c r="EK109" s="24">
        <v>19</v>
      </c>
      <c r="EL109" s="24">
        <v>20</v>
      </c>
      <c r="EM109" s="24">
        <v>17</v>
      </c>
      <c r="EN109" s="24">
        <v>18</v>
      </c>
      <c r="EO109" s="24">
        <v>16</v>
      </c>
      <c r="EP109" s="24">
        <v>18</v>
      </c>
      <c r="EQ109" s="24">
        <v>17</v>
      </c>
      <c r="ER109" s="24">
        <v>17</v>
      </c>
      <c r="ES109" s="24">
        <v>17</v>
      </c>
      <c r="ET109" s="24">
        <v>16</v>
      </c>
      <c r="EU109" s="24">
        <v>18</v>
      </c>
      <c r="EV109" s="24">
        <v>18</v>
      </c>
      <c r="EW109" s="24">
        <v>19</v>
      </c>
      <c r="EX109" s="24">
        <v>20</v>
      </c>
      <c r="EY109" s="24">
        <v>20</v>
      </c>
      <c r="EZ109" s="24">
        <v>20</v>
      </c>
      <c r="FA109" s="24">
        <v>21</v>
      </c>
      <c r="FB109" s="24">
        <v>20</v>
      </c>
      <c r="FC109" s="24">
        <v>21</v>
      </c>
      <c r="FD109" s="24">
        <v>21</v>
      </c>
      <c r="FE109" s="24">
        <v>21</v>
      </c>
      <c r="FF109" s="24">
        <v>22</v>
      </c>
      <c r="FG109" s="24">
        <v>20</v>
      </c>
      <c r="FH109" s="24">
        <v>21</v>
      </c>
      <c r="FI109" s="24">
        <v>21</v>
      </c>
      <c r="FJ109" s="24">
        <v>21</v>
      </c>
      <c r="FK109" s="24">
        <v>21</v>
      </c>
      <c r="FL109" s="24">
        <v>21</v>
      </c>
      <c r="FM109" s="24">
        <v>23</v>
      </c>
      <c r="FN109" s="24">
        <v>21</v>
      </c>
      <c r="FO109" s="24">
        <v>20</v>
      </c>
      <c r="FP109" s="24">
        <v>20</v>
      </c>
      <c r="FQ109" s="24">
        <v>19</v>
      </c>
      <c r="FR109" s="24">
        <v>19</v>
      </c>
      <c r="FS109" s="24">
        <v>18</v>
      </c>
      <c r="FT109" s="24">
        <v>17</v>
      </c>
      <c r="FU109" s="24">
        <v>16</v>
      </c>
      <c r="FV109" s="24">
        <v>13</v>
      </c>
      <c r="FW109" s="24">
        <v>13</v>
      </c>
      <c r="FX109" s="24">
        <v>12</v>
      </c>
      <c r="FY109" s="24">
        <v>11</v>
      </c>
      <c r="FZ109" s="24">
        <v>11</v>
      </c>
      <c r="GA109" s="24">
        <v>9</v>
      </c>
      <c r="GB109" s="24">
        <v>10</v>
      </c>
      <c r="GC109" s="24">
        <v>8</v>
      </c>
      <c r="GD109" s="24">
        <v>7</v>
      </c>
      <c r="GE109" s="24">
        <v>5</v>
      </c>
      <c r="GF109" s="24">
        <v>6</v>
      </c>
      <c r="GG109" s="24">
        <v>4</v>
      </c>
      <c r="GH109" s="24">
        <v>5</v>
      </c>
      <c r="GI109" s="24">
        <v>5</v>
      </c>
      <c r="GJ109" s="24">
        <v>4</v>
      </c>
      <c r="GK109" s="24">
        <v>5</v>
      </c>
      <c r="GL109" s="24">
        <v>4</v>
      </c>
      <c r="GM109" s="24">
        <v>4</v>
      </c>
      <c r="GN109" s="24">
        <v>4</v>
      </c>
      <c r="GO109" s="24">
        <v>4</v>
      </c>
      <c r="GP109" s="24">
        <v>3</v>
      </c>
      <c r="GQ109" s="24">
        <v>3</v>
      </c>
      <c r="GR109" s="24">
        <v>3</v>
      </c>
      <c r="GS109" s="24">
        <v>3</v>
      </c>
      <c r="GT109" s="24">
        <v>0</v>
      </c>
      <c r="GU109" s="24">
        <v>0</v>
      </c>
      <c r="GV109" s="24">
        <v>0</v>
      </c>
      <c r="GW109" s="24">
        <v>1</v>
      </c>
      <c r="GX109" s="24">
        <v>1</v>
      </c>
      <c r="GY109" s="25">
        <v>0</v>
      </c>
    </row>
    <row r="110" spans="1:207" s="17" customFormat="1" ht="12.75" hidden="1" x14ac:dyDescent="0.2">
      <c r="A110" s="23" t="s">
        <v>215</v>
      </c>
      <c r="B110" s="24">
        <v>2019</v>
      </c>
      <c r="C110" s="24">
        <f>SUM(Tabla1[[#This Row],[Hombres_0]:[Hombres_100 y más]])</f>
        <v>1887</v>
      </c>
      <c r="D110" s="24">
        <f>SUM(Tabla1[[#This Row],[Mujeres_0]:[Mujeres_100 y más]])</f>
        <v>1614</v>
      </c>
      <c r="E110" s="24">
        <f>Tabla1[[#This Row],[TOTAL HOMBRES]]+Tabla1[[#This Row],[TOTAL MUJERES]]</f>
        <v>3501</v>
      </c>
      <c r="F110" s="24">
        <v>31</v>
      </c>
      <c r="G110" s="24">
        <v>31</v>
      </c>
      <c r="H110" s="24">
        <v>30</v>
      </c>
      <c r="I110" s="24">
        <v>31</v>
      </c>
      <c r="J110" s="24">
        <v>29</v>
      </c>
      <c r="K110" s="24">
        <v>27</v>
      </c>
      <c r="L110" s="24">
        <v>26</v>
      </c>
      <c r="M110" s="24">
        <v>24</v>
      </c>
      <c r="N110" s="24">
        <v>22</v>
      </c>
      <c r="O110" s="24">
        <v>21</v>
      </c>
      <c r="P110" s="24">
        <v>20</v>
      </c>
      <c r="Q110" s="24">
        <v>19</v>
      </c>
      <c r="R110" s="24">
        <v>19</v>
      </c>
      <c r="S110" s="24">
        <v>19</v>
      </c>
      <c r="T110" s="24">
        <v>19</v>
      </c>
      <c r="U110" s="24">
        <v>21</v>
      </c>
      <c r="V110" s="24">
        <v>21</v>
      </c>
      <c r="W110" s="24">
        <v>25</v>
      </c>
      <c r="X110" s="24">
        <v>26</v>
      </c>
      <c r="Y110" s="24">
        <v>26</v>
      </c>
      <c r="Z110" s="24">
        <v>27</v>
      </c>
      <c r="AA110" s="24">
        <v>28</v>
      </c>
      <c r="AB110" s="24">
        <v>28</v>
      </c>
      <c r="AC110" s="24">
        <v>29</v>
      </c>
      <c r="AD110" s="24">
        <v>29</v>
      </c>
      <c r="AE110" s="24">
        <v>30</v>
      </c>
      <c r="AF110" s="24">
        <v>29</v>
      </c>
      <c r="AG110" s="24">
        <v>27</v>
      </c>
      <c r="AH110" s="24">
        <v>28</v>
      </c>
      <c r="AI110" s="24">
        <v>27</v>
      </c>
      <c r="AJ110" s="24">
        <v>27</v>
      </c>
      <c r="AK110" s="24">
        <v>27</v>
      </c>
      <c r="AL110" s="24">
        <v>26</v>
      </c>
      <c r="AM110" s="24">
        <v>27</v>
      </c>
      <c r="AN110" s="24">
        <v>26</v>
      </c>
      <c r="AO110" s="24">
        <v>26</v>
      </c>
      <c r="AP110" s="24">
        <v>26</v>
      </c>
      <c r="AQ110" s="24">
        <v>25</v>
      </c>
      <c r="AR110" s="24">
        <v>25</v>
      </c>
      <c r="AS110" s="24">
        <v>25</v>
      </c>
      <c r="AT110" s="24">
        <v>25</v>
      </c>
      <c r="AU110" s="24">
        <v>26</v>
      </c>
      <c r="AV110" s="24">
        <v>25</v>
      </c>
      <c r="AW110" s="24">
        <v>25</v>
      </c>
      <c r="AX110" s="24">
        <v>24</v>
      </c>
      <c r="AY110" s="24">
        <v>23</v>
      </c>
      <c r="AZ110" s="24">
        <v>24</v>
      </c>
      <c r="BA110" s="24">
        <v>23</v>
      </c>
      <c r="BB110" s="24">
        <v>22</v>
      </c>
      <c r="BC110" s="24">
        <v>23</v>
      </c>
      <c r="BD110" s="24">
        <v>23</v>
      </c>
      <c r="BE110" s="24">
        <v>22</v>
      </c>
      <c r="BF110" s="24">
        <v>23</v>
      </c>
      <c r="BG110" s="24">
        <v>23</v>
      </c>
      <c r="BH110" s="24">
        <v>21</v>
      </c>
      <c r="BI110" s="24">
        <v>23</v>
      </c>
      <c r="BJ110" s="24">
        <v>23</v>
      </c>
      <c r="BK110" s="24">
        <v>22</v>
      </c>
      <c r="BL110" s="24">
        <v>25</v>
      </c>
      <c r="BM110" s="24">
        <v>23</v>
      </c>
      <c r="BN110" s="24">
        <v>22</v>
      </c>
      <c r="BO110" s="24">
        <v>23</v>
      </c>
      <c r="BP110" s="24">
        <v>24</v>
      </c>
      <c r="BQ110" s="24">
        <v>21</v>
      </c>
      <c r="BR110" s="24">
        <v>22</v>
      </c>
      <c r="BS110" s="24">
        <v>22</v>
      </c>
      <c r="BT110" s="24">
        <v>21</v>
      </c>
      <c r="BU110" s="24">
        <v>20</v>
      </c>
      <c r="BV110" s="24">
        <v>20</v>
      </c>
      <c r="BW110" s="24">
        <v>18</v>
      </c>
      <c r="BX110" s="24">
        <v>17</v>
      </c>
      <c r="BY110" s="24">
        <v>14</v>
      </c>
      <c r="BZ110" s="24">
        <v>15</v>
      </c>
      <c r="CA110" s="24">
        <v>13</v>
      </c>
      <c r="CB110" s="24">
        <v>12</v>
      </c>
      <c r="CC110" s="24">
        <v>11</v>
      </c>
      <c r="CD110" s="24">
        <v>10</v>
      </c>
      <c r="CE110" s="24">
        <v>9</v>
      </c>
      <c r="CF110" s="24">
        <v>7</v>
      </c>
      <c r="CG110" s="24">
        <v>8</v>
      </c>
      <c r="CH110" s="24">
        <v>7</v>
      </c>
      <c r="CI110" s="24">
        <v>6</v>
      </c>
      <c r="CJ110" s="24">
        <v>7</v>
      </c>
      <c r="CK110" s="24">
        <v>5</v>
      </c>
      <c r="CL110" s="24">
        <v>6</v>
      </c>
      <c r="CM110" s="24">
        <v>5</v>
      </c>
      <c r="CN110" s="24">
        <v>3</v>
      </c>
      <c r="CO110" s="24">
        <v>4</v>
      </c>
      <c r="CP110" s="24">
        <v>3</v>
      </c>
      <c r="CQ110" s="24">
        <v>3</v>
      </c>
      <c r="CR110" s="24">
        <v>3</v>
      </c>
      <c r="CS110" s="24">
        <v>2</v>
      </c>
      <c r="CT110" s="24">
        <v>4</v>
      </c>
      <c r="CU110" s="24">
        <v>0</v>
      </c>
      <c r="CV110" s="24">
        <v>0</v>
      </c>
      <c r="CW110" s="24">
        <v>1</v>
      </c>
      <c r="CX110" s="24">
        <v>0</v>
      </c>
      <c r="CY110" s="24">
        <v>0</v>
      </c>
      <c r="CZ110" s="24">
        <v>2</v>
      </c>
      <c r="DA110" s="24">
        <v>0</v>
      </c>
      <c r="DB110" s="24">
        <v>0</v>
      </c>
      <c r="DC110" s="24">
        <v>26</v>
      </c>
      <c r="DD110" s="24">
        <v>26</v>
      </c>
      <c r="DE110" s="24">
        <v>26</v>
      </c>
      <c r="DF110" s="24">
        <v>25</v>
      </c>
      <c r="DG110" s="24">
        <v>26</v>
      </c>
      <c r="DH110" s="24">
        <v>24</v>
      </c>
      <c r="DI110" s="24">
        <v>24</v>
      </c>
      <c r="DJ110" s="24">
        <v>24</v>
      </c>
      <c r="DK110" s="24">
        <v>23</v>
      </c>
      <c r="DL110" s="24">
        <v>22</v>
      </c>
      <c r="DM110" s="24">
        <v>21</v>
      </c>
      <c r="DN110" s="24">
        <v>22</v>
      </c>
      <c r="DO110" s="24">
        <v>22</v>
      </c>
      <c r="DP110" s="24">
        <v>21</v>
      </c>
      <c r="DQ110" s="24">
        <v>22</v>
      </c>
      <c r="DR110" s="24">
        <v>21</v>
      </c>
      <c r="DS110" s="24">
        <v>22</v>
      </c>
      <c r="DT110" s="24">
        <v>22</v>
      </c>
      <c r="DU110" s="24">
        <v>24</v>
      </c>
      <c r="DV110" s="24">
        <v>21</v>
      </c>
      <c r="DW110" s="24">
        <v>21</v>
      </c>
      <c r="DX110" s="24">
        <v>22</v>
      </c>
      <c r="DY110" s="24">
        <v>20</v>
      </c>
      <c r="DZ110" s="24">
        <v>21</v>
      </c>
      <c r="EA110" s="24">
        <v>21</v>
      </c>
      <c r="EB110" s="24">
        <v>22</v>
      </c>
      <c r="EC110" s="24">
        <v>20</v>
      </c>
      <c r="ED110" s="24">
        <v>20</v>
      </c>
      <c r="EE110" s="24">
        <v>20</v>
      </c>
      <c r="EF110" s="24">
        <v>20</v>
      </c>
      <c r="EG110" s="24">
        <v>20</v>
      </c>
      <c r="EH110" s="24">
        <v>19</v>
      </c>
      <c r="EI110" s="24">
        <v>19</v>
      </c>
      <c r="EJ110" s="24">
        <v>19</v>
      </c>
      <c r="EK110" s="24">
        <v>19</v>
      </c>
      <c r="EL110" s="24">
        <v>19</v>
      </c>
      <c r="EM110" s="24">
        <v>18</v>
      </c>
      <c r="EN110" s="24">
        <v>17</v>
      </c>
      <c r="EO110" s="24">
        <v>18</v>
      </c>
      <c r="EP110" s="24">
        <v>16</v>
      </c>
      <c r="EQ110" s="24">
        <v>17</v>
      </c>
      <c r="ER110" s="24">
        <v>17</v>
      </c>
      <c r="ES110" s="24">
        <v>16</v>
      </c>
      <c r="ET110" s="24">
        <v>18</v>
      </c>
      <c r="EU110" s="24">
        <v>16</v>
      </c>
      <c r="EV110" s="24">
        <v>18</v>
      </c>
      <c r="EW110" s="24">
        <v>19</v>
      </c>
      <c r="EX110" s="24">
        <v>19</v>
      </c>
      <c r="EY110" s="24">
        <v>20</v>
      </c>
      <c r="EZ110" s="24">
        <v>20</v>
      </c>
      <c r="FA110" s="24">
        <v>20</v>
      </c>
      <c r="FB110" s="24">
        <v>20</v>
      </c>
      <c r="FC110" s="24">
        <v>20</v>
      </c>
      <c r="FD110" s="24">
        <v>22</v>
      </c>
      <c r="FE110" s="24">
        <v>20</v>
      </c>
      <c r="FF110" s="24">
        <v>22</v>
      </c>
      <c r="FG110" s="24">
        <v>20</v>
      </c>
      <c r="FH110" s="24">
        <v>20</v>
      </c>
      <c r="FI110" s="24">
        <v>20</v>
      </c>
      <c r="FJ110" s="24">
        <v>22</v>
      </c>
      <c r="FK110" s="24">
        <v>20</v>
      </c>
      <c r="FL110" s="24">
        <v>23</v>
      </c>
      <c r="FM110" s="24">
        <v>22</v>
      </c>
      <c r="FN110" s="24">
        <v>20</v>
      </c>
      <c r="FO110" s="24">
        <v>21</v>
      </c>
      <c r="FP110" s="24">
        <v>19</v>
      </c>
      <c r="FQ110" s="24">
        <v>19</v>
      </c>
      <c r="FR110" s="24">
        <v>19</v>
      </c>
      <c r="FS110" s="24">
        <v>17</v>
      </c>
      <c r="FT110" s="24">
        <v>17</v>
      </c>
      <c r="FU110" s="24">
        <v>17</v>
      </c>
      <c r="FV110" s="24">
        <v>14</v>
      </c>
      <c r="FW110" s="24">
        <v>12</v>
      </c>
      <c r="FX110" s="24">
        <v>12</v>
      </c>
      <c r="FY110" s="24">
        <v>11</v>
      </c>
      <c r="FZ110" s="24">
        <v>11</v>
      </c>
      <c r="GA110" s="24">
        <v>10</v>
      </c>
      <c r="GB110" s="24">
        <v>9</v>
      </c>
      <c r="GC110" s="24">
        <v>9</v>
      </c>
      <c r="GD110" s="24">
        <v>7</v>
      </c>
      <c r="GE110" s="24">
        <v>5</v>
      </c>
      <c r="GF110" s="24">
        <v>5</v>
      </c>
      <c r="GG110" s="24">
        <v>5</v>
      </c>
      <c r="GH110" s="24">
        <v>5</v>
      </c>
      <c r="GI110" s="24">
        <v>6</v>
      </c>
      <c r="GJ110" s="24">
        <v>4</v>
      </c>
      <c r="GK110" s="24">
        <v>4</v>
      </c>
      <c r="GL110" s="24">
        <v>4</v>
      </c>
      <c r="GM110" s="24">
        <v>4</v>
      </c>
      <c r="GN110" s="24">
        <v>4</v>
      </c>
      <c r="GO110" s="24">
        <v>4</v>
      </c>
      <c r="GP110" s="24">
        <v>3</v>
      </c>
      <c r="GQ110" s="24">
        <v>3</v>
      </c>
      <c r="GR110" s="24">
        <v>2</v>
      </c>
      <c r="GS110" s="24">
        <v>3</v>
      </c>
      <c r="GT110" s="24">
        <v>1</v>
      </c>
      <c r="GU110" s="24">
        <v>0</v>
      </c>
      <c r="GV110" s="24">
        <v>0</v>
      </c>
      <c r="GW110" s="24">
        <v>1</v>
      </c>
      <c r="GX110" s="24">
        <v>1</v>
      </c>
      <c r="GY110" s="25">
        <v>0</v>
      </c>
    </row>
    <row r="111" spans="1:207" s="17" customFormat="1" ht="12.75" hidden="1" x14ac:dyDescent="0.2">
      <c r="A111" s="23" t="s">
        <v>215</v>
      </c>
      <c r="B111" s="24">
        <v>2020</v>
      </c>
      <c r="C111" s="24">
        <f>SUM(Tabla1[[#This Row],[Hombres_0]:[Hombres_100 y más]])</f>
        <v>1888</v>
      </c>
      <c r="D111" s="24">
        <f>SUM(Tabla1[[#This Row],[Mujeres_0]:[Mujeres_100 y más]])</f>
        <v>1605</v>
      </c>
      <c r="E111" s="24">
        <f>Tabla1[[#This Row],[TOTAL HOMBRES]]+Tabla1[[#This Row],[TOTAL MUJERES]]</f>
        <v>3493</v>
      </c>
      <c r="F111" s="24">
        <v>30</v>
      </c>
      <c r="G111" s="24">
        <v>31</v>
      </c>
      <c r="H111" s="24">
        <v>31</v>
      </c>
      <c r="I111" s="24">
        <v>30</v>
      </c>
      <c r="J111" s="24">
        <v>28</v>
      </c>
      <c r="K111" s="24">
        <v>28</v>
      </c>
      <c r="L111" s="24">
        <v>25</v>
      </c>
      <c r="M111" s="24">
        <v>23</v>
      </c>
      <c r="N111" s="24">
        <v>23</v>
      </c>
      <c r="O111" s="24">
        <v>21</v>
      </c>
      <c r="P111" s="24">
        <v>20</v>
      </c>
      <c r="Q111" s="24">
        <v>19</v>
      </c>
      <c r="R111" s="24">
        <v>18</v>
      </c>
      <c r="S111" s="24">
        <v>20</v>
      </c>
      <c r="T111" s="24">
        <v>19</v>
      </c>
      <c r="U111" s="24">
        <v>21</v>
      </c>
      <c r="V111" s="24">
        <v>21</v>
      </c>
      <c r="W111" s="24">
        <v>25</v>
      </c>
      <c r="X111" s="24">
        <v>25</v>
      </c>
      <c r="Y111" s="24">
        <v>27</v>
      </c>
      <c r="Z111" s="24">
        <v>27</v>
      </c>
      <c r="AA111" s="24">
        <v>27</v>
      </c>
      <c r="AB111" s="24">
        <v>29</v>
      </c>
      <c r="AC111" s="24">
        <v>29</v>
      </c>
      <c r="AD111" s="24">
        <v>29</v>
      </c>
      <c r="AE111" s="24">
        <v>31</v>
      </c>
      <c r="AF111" s="24">
        <v>28</v>
      </c>
      <c r="AG111" s="24">
        <v>29</v>
      </c>
      <c r="AH111" s="24">
        <v>27</v>
      </c>
      <c r="AI111" s="24">
        <v>28</v>
      </c>
      <c r="AJ111" s="24">
        <v>27</v>
      </c>
      <c r="AK111" s="24">
        <v>27</v>
      </c>
      <c r="AL111" s="24">
        <v>26</v>
      </c>
      <c r="AM111" s="24">
        <v>26</v>
      </c>
      <c r="AN111" s="24">
        <v>26</v>
      </c>
      <c r="AO111" s="24">
        <v>26</v>
      </c>
      <c r="AP111" s="24">
        <v>25</v>
      </c>
      <c r="AQ111" s="24">
        <v>26</v>
      </c>
      <c r="AR111" s="24">
        <v>24</v>
      </c>
      <c r="AS111" s="24">
        <v>25</v>
      </c>
      <c r="AT111" s="24">
        <v>26</v>
      </c>
      <c r="AU111" s="24">
        <v>24</v>
      </c>
      <c r="AV111" s="24">
        <v>25</v>
      </c>
      <c r="AW111" s="24">
        <v>26</v>
      </c>
      <c r="AX111" s="24">
        <v>24</v>
      </c>
      <c r="AY111" s="24">
        <v>24</v>
      </c>
      <c r="AZ111" s="24">
        <v>23</v>
      </c>
      <c r="BA111" s="24">
        <v>22</v>
      </c>
      <c r="BB111" s="24">
        <v>23</v>
      </c>
      <c r="BC111" s="24">
        <v>23</v>
      </c>
      <c r="BD111" s="24">
        <v>22</v>
      </c>
      <c r="BE111" s="24">
        <v>23</v>
      </c>
      <c r="BF111" s="24">
        <v>23</v>
      </c>
      <c r="BG111" s="24">
        <v>22</v>
      </c>
      <c r="BH111" s="24">
        <v>21</v>
      </c>
      <c r="BI111" s="24">
        <v>23</v>
      </c>
      <c r="BJ111" s="24">
        <v>23</v>
      </c>
      <c r="BK111" s="24">
        <v>23</v>
      </c>
      <c r="BL111" s="24">
        <v>23</v>
      </c>
      <c r="BM111" s="24">
        <v>23</v>
      </c>
      <c r="BN111" s="24">
        <v>24</v>
      </c>
      <c r="BO111" s="24">
        <v>23</v>
      </c>
      <c r="BP111" s="24">
        <v>23</v>
      </c>
      <c r="BQ111" s="24">
        <v>22</v>
      </c>
      <c r="BR111" s="24">
        <v>23</v>
      </c>
      <c r="BS111" s="24">
        <v>22</v>
      </c>
      <c r="BT111" s="24">
        <v>20</v>
      </c>
      <c r="BU111" s="24">
        <v>21</v>
      </c>
      <c r="BV111" s="24">
        <v>20</v>
      </c>
      <c r="BW111" s="24">
        <v>18</v>
      </c>
      <c r="BX111" s="24">
        <v>17</v>
      </c>
      <c r="BY111" s="24">
        <v>15</v>
      </c>
      <c r="BZ111" s="24">
        <v>16</v>
      </c>
      <c r="CA111" s="24">
        <v>13</v>
      </c>
      <c r="CB111" s="24">
        <v>11</v>
      </c>
      <c r="CC111" s="24">
        <v>11</v>
      </c>
      <c r="CD111" s="24">
        <v>11</v>
      </c>
      <c r="CE111" s="24">
        <v>9</v>
      </c>
      <c r="CF111" s="24">
        <v>7</v>
      </c>
      <c r="CG111" s="24">
        <v>8</v>
      </c>
      <c r="CH111" s="24">
        <v>7</v>
      </c>
      <c r="CI111" s="24">
        <v>7</v>
      </c>
      <c r="CJ111" s="24">
        <v>7</v>
      </c>
      <c r="CK111" s="24">
        <v>4</v>
      </c>
      <c r="CL111" s="24">
        <v>6</v>
      </c>
      <c r="CM111" s="24">
        <v>5</v>
      </c>
      <c r="CN111" s="24">
        <v>4</v>
      </c>
      <c r="CO111" s="24">
        <v>4</v>
      </c>
      <c r="CP111" s="24">
        <v>2</v>
      </c>
      <c r="CQ111" s="24">
        <v>3</v>
      </c>
      <c r="CR111" s="24">
        <v>3</v>
      </c>
      <c r="CS111" s="24">
        <v>2</v>
      </c>
      <c r="CT111" s="24">
        <v>3</v>
      </c>
      <c r="CU111" s="24">
        <v>1</v>
      </c>
      <c r="CV111" s="24">
        <v>0</v>
      </c>
      <c r="CW111" s="24">
        <v>1</v>
      </c>
      <c r="CX111" s="24">
        <v>0</v>
      </c>
      <c r="CY111" s="24">
        <v>0</v>
      </c>
      <c r="CZ111" s="24">
        <v>1</v>
      </c>
      <c r="DA111" s="24">
        <v>1</v>
      </c>
      <c r="DB111" s="24">
        <v>0</v>
      </c>
      <c r="DC111" s="24">
        <v>25</v>
      </c>
      <c r="DD111" s="24">
        <v>26</v>
      </c>
      <c r="DE111" s="24">
        <v>25</v>
      </c>
      <c r="DF111" s="24">
        <v>26</v>
      </c>
      <c r="DG111" s="24">
        <v>24</v>
      </c>
      <c r="DH111" s="24">
        <v>25</v>
      </c>
      <c r="DI111" s="24">
        <v>24</v>
      </c>
      <c r="DJ111" s="24">
        <v>24</v>
      </c>
      <c r="DK111" s="24">
        <v>23</v>
      </c>
      <c r="DL111" s="24">
        <v>22</v>
      </c>
      <c r="DM111" s="24">
        <v>22</v>
      </c>
      <c r="DN111" s="24">
        <v>21</v>
      </c>
      <c r="DO111" s="24">
        <v>21</v>
      </c>
      <c r="DP111" s="24">
        <v>21</v>
      </c>
      <c r="DQ111" s="24">
        <v>22</v>
      </c>
      <c r="DR111" s="24">
        <v>20</v>
      </c>
      <c r="DS111" s="24">
        <v>22</v>
      </c>
      <c r="DT111" s="24">
        <v>23</v>
      </c>
      <c r="DU111" s="24">
        <v>22</v>
      </c>
      <c r="DV111" s="24">
        <v>21</v>
      </c>
      <c r="DW111" s="24">
        <v>21</v>
      </c>
      <c r="DX111" s="24">
        <v>22</v>
      </c>
      <c r="DY111" s="24">
        <v>20</v>
      </c>
      <c r="DZ111" s="24">
        <v>21</v>
      </c>
      <c r="EA111" s="24">
        <v>21</v>
      </c>
      <c r="EB111" s="24">
        <v>22</v>
      </c>
      <c r="EC111" s="24">
        <v>20</v>
      </c>
      <c r="ED111" s="24">
        <v>20</v>
      </c>
      <c r="EE111" s="24">
        <v>20</v>
      </c>
      <c r="EF111" s="24">
        <v>20</v>
      </c>
      <c r="EG111" s="24">
        <v>20</v>
      </c>
      <c r="EH111" s="24">
        <v>18</v>
      </c>
      <c r="EI111" s="24">
        <v>19</v>
      </c>
      <c r="EJ111" s="24">
        <v>19</v>
      </c>
      <c r="EK111" s="24">
        <v>18</v>
      </c>
      <c r="EL111" s="24">
        <v>20</v>
      </c>
      <c r="EM111" s="24">
        <v>18</v>
      </c>
      <c r="EN111" s="24">
        <v>17</v>
      </c>
      <c r="EO111" s="24">
        <v>17</v>
      </c>
      <c r="EP111" s="24">
        <v>16</v>
      </c>
      <c r="EQ111" s="24">
        <v>16</v>
      </c>
      <c r="ER111" s="24">
        <v>17</v>
      </c>
      <c r="ES111" s="24">
        <v>17</v>
      </c>
      <c r="ET111" s="24">
        <v>17</v>
      </c>
      <c r="EU111" s="24">
        <v>17</v>
      </c>
      <c r="EV111" s="24">
        <v>17</v>
      </c>
      <c r="EW111" s="24">
        <v>19</v>
      </c>
      <c r="EX111" s="24">
        <v>18</v>
      </c>
      <c r="EY111" s="24">
        <v>20</v>
      </c>
      <c r="EZ111" s="24">
        <v>21</v>
      </c>
      <c r="FA111" s="24">
        <v>19</v>
      </c>
      <c r="FB111" s="24">
        <v>20</v>
      </c>
      <c r="FC111" s="24">
        <v>19</v>
      </c>
      <c r="FD111" s="24">
        <v>22</v>
      </c>
      <c r="FE111" s="24">
        <v>21</v>
      </c>
      <c r="FF111" s="24">
        <v>20</v>
      </c>
      <c r="FG111" s="24">
        <v>21</v>
      </c>
      <c r="FH111" s="24">
        <v>20</v>
      </c>
      <c r="FI111" s="24">
        <v>20</v>
      </c>
      <c r="FJ111" s="24">
        <v>21</v>
      </c>
      <c r="FK111" s="24">
        <v>21</v>
      </c>
      <c r="FL111" s="24">
        <v>22</v>
      </c>
      <c r="FM111" s="24">
        <v>22</v>
      </c>
      <c r="FN111" s="24">
        <v>20</v>
      </c>
      <c r="FO111" s="24">
        <v>21</v>
      </c>
      <c r="FP111" s="24">
        <v>20</v>
      </c>
      <c r="FQ111" s="24">
        <v>18</v>
      </c>
      <c r="FR111" s="24">
        <v>19</v>
      </c>
      <c r="FS111" s="24">
        <v>17</v>
      </c>
      <c r="FT111" s="24">
        <v>18</v>
      </c>
      <c r="FU111" s="24">
        <v>16</v>
      </c>
      <c r="FV111" s="24">
        <v>13</v>
      </c>
      <c r="FW111" s="24">
        <v>14</v>
      </c>
      <c r="FX111" s="24">
        <v>12</v>
      </c>
      <c r="FY111" s="24">
        <v>12</v>
      </c>
      <c r="FZ111" s="24">
        <v>11</v>
      </c>
      <c r="GA111" s="24">
        <v>9</v>
      </c>
      <c r="GB111" s="24">
        <v>10</v>
      </c>
      <c r="GC111" s="24">
        <v>8</v>
      </c>
      <c r="GD111" s="24">
        <v>8</v>
      </c>
      <c r="GE111" s="24">
        <v>5</v>
      </c>
      <c r="GF111" s="24">
        <v>5</v>
      </c>
      <c r="GG111" s="24">
        <v>5</v>
      </c>
      <c r="GH111" s="24">
        <v>6</v>
      </c>
      <c r="GI111" s="24">
        <v>4</v>
      </c>
      <c r="GJ111" s="24">
        <v>4</v>
      </c>
      <c r="GK111" s="24">
        <v>5</v>
      </c>
      <c r="GL111" s="24">
        <v>5</v>
      </c>
      <c r="GM111" s="24">
        <v>3</v>
      </c>
      <c r="GN111" s="24">
        <v>4</v>
      </c>
      <c r="GO111" s="24">
        <v>4</v>
      </c>
      <c r="GP111" s="24">
        <v>3</v>
      </c>
      <c r="GQ111" s="24">
        <v>3</v>
      </c>
      <c r="GR111" s="24">
        <v>2</v>
      </c>
      <c r="GS111" s="24">
        <v>3</v>
      </c>
      <c r="GT111" s="24">
        <v>1</v>
      </c>
      <c r="GU111" s="24">
        <v>0</v>
      </c>
      <c r="GV111" s="24">
        <v>0</v>
      </c>
      <c r="GW111" s="24">
        <v>0</v>
      </c>
      <c r="GX111" s="24">
        <v>2</v>
      </c>
      <c r="GY111" s="25">
        <v>0</v>
      </c>
    </row>
    <row r="112" spans="1:207" s="17" customFormat="1" ht="14.25" x14ac:dyDescent="0.2">
      <c r="A112" s="23" t="s">
        <v>215</v>
      </c>
      <c r="B112" s="24">
        <v>2021</v>
      </c>
      <c r="C112" s="24">
        <f>SUM(Tabla1[[#This Row],[Hombres_0]:[Hombres_100 y más]])</f>
        <v>1902</v>
      </c>
      <c r="D112" s="24">
        <f>SUM(Tabla1[[#This Row],[Mujeres_0]:[Mujeres_100 y más]])</f>
        <v>1616</v>
      </c>
      <c r="E112" s="24">
        <f>Tabla1[[#This Row],[TOTAL HOMBRES]]+Tabla1[[#This Row],[TOTAL MUJERES]]</f>
        <v>3518</v>
      </c>
      <c r="F112" s="26">
        <v>30</v>
      </c>
      <c r="G112" s="26">
        <v>31</v>
      </c>
      <c r="H112" s="26">
        <v>31</v>
      </c>
      <c r="I112" s="26">
        <v>30</v>
      </c>
      <c r="J112" s="26">
        <v>28</v>
      </c>
      <c r="K112" s="26">
        <v>27</v>
      </c>
      <c r="L112" s="26">
        <v>25</v>
      </c>
      <c r="M112" s="26">
        <v>24</v>
      </c>
      <c r="N112" s="26">
        <v>22</v>
      </c>
      <c r="O112" s="26">
        <v>22</v>
      </c>
      <c r="P112" s="26">
        <v>19</v>
      </c>
      <c r="Q112" s="26">
        <v>19</v>
      </c>
      <c r="R112" s="26">
        <v>20</v>
      </c>
      <c r="S112" s="26">
        <v>18</v>
      </c>
      <c r="T112" s="26">
        <v>20</v>
      </c>
      <c r="U112" s="26">
        <v>20</v>
      </c>
      <c r="V112" s="26">
        <v>22</v>
      </c>
      <c r="W112" s="26">
        <v>25</v>
      </c>
      <c r="X112" s="26">
        <v>26</v>
      </c>
      <c r="Y112" s="26">
        <v>26</v>
      </c>
      <c r="Z112" s="26">
        <v>28</v>
      </c>
      <c r="AA112" s="26">
        <v>27</v>
      </c>
      <c r="AB112" s="26">
        <v>29</v>
      </c>
      <c r="AC112" s="26">
        <v>29</v>
      </c>
      <c r="AD112" s="26">
        <v>31</v>
      </c>
      <c r="AE112" s="26">
        <v>29</v>
      </c>
      <c r="AF112" s="26">
        <v>30</v>
      </c>
      <c r="AG112" s="26">
        <v>29</v>
      </c>
      <c r="AH112" s="26">
        <v>28</v>
      </c>
      <c r="AI112" s="26">
        <v>28</v>
      </c>
      <c r="AJ112" s="26">
        <v>28</v>
      </c>
      <c r="AK112" s="26">
        <v>28</v>
      </c>
      <c r="AL112" s="26">
        <v>25</v>
      </c>
      <c r="AM112" s="26">
        <v>26</v>
      </c>
      <c r="AN112" s="26">
        <v>26</v>
      </c>
      <c r="AO112" s="26">
        <v>25</v>
      </c>
      <c r="AP112" s="26">
        <v>26</v>
      </c>
      <c r="AQ112" s="26">
        <v>25</v>
      </c>
      <c r="AR112" s="26">
        <v>25</v>
      </c>
      <c r="AS112" s="26">
        <v>25</v>
      </c>
      <c r="AT112" s="26">
        <v>25</v>
      </c>
      <c r="AU112" s="26">
        <v>25</v>
      </c>
      <c r="AV112" s="26">
        <v>26</v>
      </c>
      <c r="AW112" s="26">
        <v>25</v>
      </c>
      <c r="AX112" s="26">
        <v>24</v>
      </c>
      <c r="AY112" s="26">
        <v>23</v>
      </c>
      <c r="AZ112" s="26">
        <v>25</v>
      </c>
      <c r="BA112" s="26">
        <v>22</v>
      </c>
      <c r="BB112" s="26">
        <v>23</v>
      </c>
      <c r="BC112" s="26">
        <v>22</v>
      </c>
      <c r="BD112" s="26">
        <v>23</v>
      </c>
      <c r="BE112" s="26">
        <v>23</v>
      </c>
      <c r="BF112" s="26">
        <v>22</v>
      </c>
      <c r="BG112" s="26">
        <v>23</v>
      </c>
      <c r="BH112" s="26">
        <v>22</v>
      </c>
      <c r="BI112" s="26">
        <v>23</v>
      </c>
      <c r="BJ112" s="26">
        <v>22</v>
      </c>
      <c r="BK112" s="26">
        <v>23</v>
      </c>
      <c r="BL112" s="26">
        <v>25</v>
      </c>
      <c r="BM112" s="26">
        <v>23</v>
      </c>
      <c r="BN112" s="26">
        <v>23</v>
      </c>
      <c r="BO112" s="26">
        <v>23</v>
      </c>
      <c r="BP112" s="26">
        <v>24</v>
      </c>
      <c r="BQ112" s="26">
        <v>23</v>
      </c>
      <c r="BR112" s="26">
        <v>22</v>
      </c>
      <c r="BS112" s="26">
        <v>22</v>
      </c>
      <c r="BT112" s="26">
        <v>22</v>
      </c>
      <c r="BU112" s="26">
        <v>20</v>
      </c>
      <c r="BV112" s="26">
        <v>21</v>
      </c>
      <c r="BW112" s="26">
        <v>19</v>
      </c>
      <c r="BX112" s="26">
        <v>17</v>
      </c>
      <c r="BY112" s="26">
        <v>15</v>
      </c>
      <c r="BZ112" s="26">
        <v>16</v>
      </c>
      <c r="CA112" s="26">
        <v>15</v>
      </c>
      <c r="CB112" s="26">
        <v>11</v>
      </c>
      <c r="CC112" s="26">
        <v>11</v>
      </c>
      <c r="CD112" s="26">
        <v>10</v>
      </c>
      <c r="CE112" s="26">
        <v>9</v>
      </c>
      <c r="CF112" s="26">
        <v>9</v>
      </c>
      <c r="CG112" s="26">
        <v>7</v>
      </c>
      <c r="CH112" s="26">
        <v>8</v>
      </c>
      <c r="CI112" s="26">
        <v>6</v>
      </c>
      <c r="CJ112" s="26">
        <v>7</v>
      </c>
      <c r="CK112" s="26">
        <v>6</v>
      </c>
      <c r="CL112" s="26">
        <v>5</v>
      </c>
      <c r="CM112" s="26">
        <v>5</v>
      </c>
      <c r="CN112" s="26">
        <v>4</v>
      </c>
      <c r="CO112" s="26">
        <v>4</v>
      </c>
      <c r="CP112" s="26">
        <v>3</v>
      </c>
      <c r="CQ112" s="26">
        <v>2</v>
      </c>
      <c r="CR112" s="26">
        <v>3</v>
      </c>
      <c r="CS112" s="26">
        <v>2</v>
      </c>
      <c r="CT112" s="26">
        <v>3</v>
      </c>
      <c r="CU112" s="26">
        <v>0</v>
      </c>
      <c r="CV112" s="26">
        <v>1</v>
      </c>
      <c r="CW112" s="26">
        <v>1</v>
      </c>
      <c r="CX112" s="26">
        <v>0</v>
      </c>
      <c r="CY112" s="26">
        <v>0</v>
      </c>
      <c r="CZ112" s="26">
        <v>1</v>
      </c>
      <c r="DA112" s="26">
        <v>1</v>
      </c>
      <c r="DB112" s="26">
        <v>0</v>
      </c>
      <c r="DC112" s="26">
        <v>25</v>
      </c>
      <c r="DD112" s="26">
        <v>25</v>
      </c>
      <c r="DE112" s="26">
        <v>26</v>
      </c>
      <c r="DF112" s="26">
        <v>26</v>
      </c>
      <c r="DG112" s="26">
        <v>24</v>
      </c>
      <c r="DH112" s="26">
        <v>26</v>
      </c>
      <c r="DI112" s="26">
        <v>24</v>
      </c>
      <c r="DJ112" s="26">
        <v>23</v>
      </c>
      <c r="DK112" s="26">
        <v>23</v>
      </c>
      <c r="DL112" s="26">
        <v>22</v>
      </c>
      <c r="DM112" s="26">
        <v>22</v>
      </c>
      <c r="DN112" s="26">
        <v>22</v>
      </c>
      <c r="DO112" s="26">
        <v>20</v>
      </c>
      <c r="DP112" s="26">
        <v>22</v>
      </c>
      <c r="DQ112" s="26">
        <v>22</v>
      </c>
      <c r="DR112" s="26">
        <v>20</v>
      </c>
      <c r="DS112" s="26">
        <v>22</v>
      </c>
      <c r="DT112" s="26">
        <v>23</v>
      </c>
      <c r="DU112" s="26">
        <v>22</v>
      </c>
      <c r="DV112" s="26">
        <v>21</v>
      </c>
      <c r="DW112" s="26">
        <v>21</v>
      </c>
      <c r="DX112" s="26">
        <v>21</v>
      </c>
      <c r="DY112" s="26">
        <v>21</v>
      </c>
      <c r="DZ112" s="26">
        <v>21</v>
      </c>
      <c r="EA112" s="26">
        <v>21</v>
      </c>
      <c r="EB112" s="26">
        <v>22</v>
      </c>
      <c r="EC112" s="26">
        <v>20</v>
      </c>
      <c r="ED112" s="26">
        <v>21</v>
      </c>
      <c r="EE112" s="26">
        <v>20</v>
      </c>
      <c r="EF112" s="26">
        <v>20</v>
      </c>
      <c r="EG112" s="26">
        <v>20</v>
      </c>
      <c r="EH112" s="26">
        <v>19</v>
      </c>
      <c r="EI112" s="26">
        <v>18</v>
      </c>
      <c r="EJ112" s="26">
        <v>19</v>
      </c>
      <c r="EK112" s="26">
        <v>19</v>
      </c>
      <c r="EL112" s="26">
        <v>19</v>
      </c>
      <c r="EM112" s="26">
        <v>18</v>
      </c>
      <c r="EN112" s="26">
        <v>17</v>
      </c>
      <c r="EO112" s="26">
        <v>17</v>
      </c>
      <c r="EP112" s="26">
        <v>17</v>
      </c>
      <c r="EQ112" s="26">
        <v>17</v>
      </c>
      <c r="ER112" s="26">
        <v>17</v>
      </c>
      <c r="ES112" s="26">
        <v>17</v>
      </c>
      <c r="ET112" s="26">
        <v>16</v>
      </c>
      <c r="EU112" s="26">
        <v>17</v>
      </c>
      <c r="EV112" s="26">
        <v>18</v>
      </c>
      <c r="EW112" s="26">
        <v>19</v>
      </c>
      <c r="EX112" s="26">
        <v>19</v>
      </c>
      <c r="EY112" s="26">
        <v>19</v>
      </c>
      <c r="EZ112" s="26">
        <v>20</v>
      </c>
      <c r="FA112" s="26">
        <v>19</v>
      </c>
      <c r="FB112" s="26">
        <v>20</v>
      </c>
      <c r="FC112" s="26">
        <v>20</v>
      </c>
      <c r="FD112" s="26">
        <v>22</v>
      </c>
      <c r="FE112" s="26">
        <v>21</v>
      </c>
      <c r="FF112" s="26">
        <v>21</v>
      </c>
      <c r="FG112" s="26">
        <v>20</v>
      </c>
      <c r="FH112" s="26">
        <v>20</v>
      </c>
      <c r="FI112" s="26">
        <v>21</v>
      </c>
      <c r="FJ112" s="26">
        <v>21</v>
      </c>
      <c r="FK112" s="26">
        <v>21</v>
      </c>
      <c r="FL112" s="26">
        <v>22</v>
      </c>
      <c r="FM112" s="26">
        <v>21</v>
      </c>
      <c r="FN112" s="26">
        <v>21</v>
      </c>
      <c r="FO112" s="26">
        <v>21</v>
      </c>
      <c r="FP112" s="26">
        <v>20</v>
      </c>
      <c r="FQ112" s="26">
        <v>19</v>
      </c>
      <c r="FR112" s="26">
        <v>19</v>
      </c>
      <c r="FS112" s="26">
        <v>17</v>
      </c>
      <c r="FT112" s="26">
        <v>18</v>
      </c>
      <c r="FU112" s="26">
        <v>17</v>
      </c>
      <c r="FV112" s="26">
        <v>14</v>
      </c>
      <c r="FW112" s="26">
        <v>13</v>
      </c>
      <c r="FX112" s="26">
        <v>12</v>
      </c>
      <c r="FY112" s="26">
        <v>13</v>
      </c>
      <c r="FZ112" s="26">
        <v>10</v>
      </c>
      <c r="GA112" s="26">
        <v>11</v>
      </c>
      <c r="GB112" s="26">
        <v>10</v>
      </c>
      <c r="GC112" s="26">
        <v>9</v>
      </c>
      <c r="GD112" s="26">
        <v>8</v>
      </c>
      <c r="GE112" s="26">
        <v>5</v>
      </c>
      <c r="GF112" s="26">
        <v>5</v>
      </c>
      <c r="GG112" s="26">
        <v>5</v>
      </c>
      <c r="GH112" s="26">
        <v>6</v>
      </c>
      <c r="GI112" s="26">
        <v>5</v>
      </c>
      <c r="GJ112" s="26">
        <v>5</v>
      </c>
      <c r="GK112" s="26">
        <v>3</v>
      </c>
      <c r="GL112" s="26">
        <v>5</v>
      </c>
      <c r="GM112" s="26">
        <v>3</v>
      </c>
      <c r="GN112" s="26">
        <v>4</v>
      </c>
      <c r="GO112" s="26">
        <v>5</v>
      </c>
      <c r="GP112" s="26">
        <v>3</v>
      </c>
      <c r="GQ112" s="26">
        <v>3</v>
      </c>
      <c r="GR112" s="26">
        <v>2</v>
      </c>
      <c r="GS112" s="26">
        <v>2</v>
      </c>
      <c r="GT112" s="26">
        <v>2</v>
      </c>
      <c r="GU112" s="26">
        <v>0</v>
      </c>
      <c r="GV112" s="26">
        <v>0</v>
      </c>
      <c r="GW112" s="26">
        <v>0</v>
      </c>
      <c r="GX112" s="26">
        <v>2</v>
      </c>
      <c r="GY112" s="26">
        <v>0</v>
      </c>
    </row>
    <row r="113" spans="1:207" s="17" customFormat="1" ht="12.75" hidden="1" x14ac:dyDescent="0.2">
      <c r="A113" s="23" t="s">
        <v>216</v>
      </c>
      <c r="B113" s="24">
        <v>2011</v>
      </c>
      <c r="C113" s="24">
        <f>SUM(Tabla1[[#This Row],[Hombres_0]:[Hombres_100 y más]])</f>
        <v>2332</v>
      </c>
      <c r="D113" s="24">
        <f>SUM(Tabla1[[#This Row],[Mujeres_0]:[Mujeres_100 y más]])</f>
        <v>2496</v>
      </c>
      <c r="E113" s="24">
        <f>Tabla1[[#This Row],[TOTAL HOMBRES]]+Tabla1[[#This Row],[TOTAL MUJERES]]</f>
        <v>4828</v>
      </c>
      <c r="F113" s="24">
        <v>46</v>
      </c>
      <c r="G113" s="24">
        <v>47</v>
      </c>
      <c r="H113" s="24">
        <v>46</v>
      </c>
      <c r="I113" s="24">
        <v>48</v>
      </c>
      <c r="J113" s="24">
        <v>48</v>
      </c>
      <c r="K113" s="24">
        <v>48</v>
      </c>
      <c r="L113" s="24">
        <v>48</v>
      </c>
      <c r="M113" s="24">
        <v>48</v>
      </c>
      <c r="N113" s="24">
        <v>48</v>
      </c>
      <c r="O113" s="24">
        <v>47</v>
      </c>
      <c r="P113" s="24">
        <v>47</v>
      </c>
      <c r="Q113" s="24">
        <v>46</v>
      </c>
      <c r="R113" s="24">
        <v>46</v>
      </c>
      <c r="S113" s="24">
        <v>45</v>
      </c>
      <c r="T113" s="24">
        <v>45</v>
      </c>
      <c r="U113" s="24">
        <v>44</v>
      </c>
      <c r="V113" s="24">
        <v>45</v>
      </c>
      <c r="W113" s="24">
        <v>43</v>
      </c>
      <c r="X113" s="24">
        <v>42</v>
      </c>
      <c r="Y113" s="24">
        <v>40</v>
      </c>
      <c r="Z113" s="24">
        <v>38</v>
      </c>
      <c r="AA113" s="24">
        <v>35</v>
      </c>
      <c r="AB113" s="24">
        <v>33</v>
      </c>
      <c r="AC113" s="24">
        <v>33</v>
      </c>
      <c r="AD113" s="24">
        <v>32</v>
      </c>
      <c r="AE113" s="24">
        <v>30</v>
      </c>
      <c r="AF113" s="24">
        <v>30</v>
      </c>
      <c r="AG113" s="24">
        <v>28</v>
      </c>
      <c r="AH113" s="24">
        <v>28</v>
      </c>
      <c r="AI113" s="24">
        <v>28</v>
      </c>
      <c r="AJ113" s="24">
        <v>28</v>
      </c>
      <c r="AK113" s="24">
        <v>27</v>
      </c>
      <c r="AL113" s="24">
        <v>27</v>
      </c>
      <c r="AM113" s="24">
        <v>27</v>
      </c>
      <c r="AN113" s="24">
        <v>27</v>
      </c>
      <c r="AO113" s="24">
        <v>27</v>
      </c>
      <c r="AP113" s="24">
        <v>26</v>
      </c>
      <c r="AQ113" s="24">
        <v>25</v>
      </c>
      <c r="AR113" s="24">
        <v>26</v>
      </c>
      <c r="AS113" s="24">
        <v>26</v>
      </c>
      <c r="AT113" s="24">
        <v>26</v>
      </c>
      <c r="AU113" s="24">
        <v>26</v>
      </c>
      <c r="AV113" s="24">
        <v>26</v>
      </c>
      <c r="AW113" s="24">
        <v>25</v>
      </c>
      <c r="AX113" s="24">
        <v>25</v>
      </c>
      <c r="AY113" s="24">
        <v>25</v>
      </c>
      <c r="AZ113" s="24">
        <v>26</v>
      </c>
      <c r="BA113" s="24">
        <v>26</v>
      </c>
      <c r="BB113" s="24">
        <v>26</v>
      </c>
      <c r="BC113" s="24">
        <v>26</v>
      </c>
      <c r="BD113" s="24">
        <v>26</v>
      </c>
      <c r="BE113" s="24">
        <v>25</v>
      </c>
      <c r="BF113" s="24">
        <v>25</v>
      </c>
      <c r="BG113" s="24">
        <v>25</v>
      </c>
      <c r="BH113" s="24">
        <v>24</v>
      </c>
      <c r="BI113" s="24">
        <v>24</v>
      </c>
      <c r="BJ113" s="24">
        <v>23</v>
      </c>
      <c r="BK113" s="24">
        <v>23</v>
      </c>
      <c r="BL113" s="24">
        <v>22</v>
      </c>
      <c r="BM113" s="24">
        <v>21</v>
      </c>
      <c r="BN113" s="24">
        <v>21</v>
      </c>
      <c r="BO113" s="24">
        <v>19</v>
      </c>
      <c r="BP113" s="24">
        <v>19</v>
      </c>
      <c r="BQ113" s="24">
        <v>19</v>
      </c>
      <c r="BR113" s="24">
        <v>16</v>
      </c>
      <c r="BS113" s="24">
        <v>16</v>
      </c>
      <c r="BT113" s="24">
        <v>16</v>
      </c>
      <c r="BU113" s="24">
        <v>14</v>
      </c>
      <c r="BV113" s="24">
        <v>14</v>
      </c>
      <c r="BW113" s="24">
        <v>14</v>
      </c>
      <c r="BX113" s="24">
        <v>14</v>
      </c>
      <c r="BY113" s="24">
        <v>13</v>
      </c>
      <c r="BZ113" s="24">
        <v>13</v>
      </c>
      <c r="CA113" s="24">
        <v>13</v>
      </c>
      <c r="CB113" s="24">
        <v>13</v>
      </c>
      <c r="CC113" s="24">
        <v>12</v>
      </c>
      <c r="CD113" s="24">
        <v>12</v>
      </c>
      <c r="CE113" s="24">
        <v>11</v>
      </c>
      <c r="CF113" s="24">
        <v>10</v>
      </c>
      <c r="CG113" s="24">
        <v>10</v>
      </c>
      <c r="CH113" s="24">
        <v>9</v>
      </c>
      <c r="CI113" s="24">
        <v>7</v>
      </c>
      <c r="CJ113" s="24">
        <v>7</v>
      </c>
      <c r="CK113" s="24">
        <v>6</v>
      </c>
      <c r="CL113" s="24">
        <v>5</v>
      </c>
      <c r="CM113" s="24">
        <v>4</v>
      </c>
      <c r="CN113" s="24">
        <v>3</v>
      </c>
      <c r="CO113" s="24">
        <v>2</v>
      </c>
      <c r="CP113" s="24">
        <v>2</v>
      </c>
      <c r="CQ113" s="24">
        <v>2</v>
      </c>
      <c r="CR113" s="24">
        <v>2</v>
      </c>
      <c r="CS113" s="24">
        <v>1</v>
      </c>
      <c r="CT113" s="24">
        <v>0</v>
      </c>
      <c r="CU113" s="24">
        <v>0</v>
      </c>
      <c r="CV113" s="24">
        <v>0</v>
      </c>
      <c r="CW113" s="24">
        <v>0</v>
      </c>
      <c r="CX113" s="24">
        <v>0</v>
      </c>
      <c r="CY113" s="24">
        <v>0</v>
      </c>
      <c r="CZ113" s="24">
        <v>0</v>
      </c>
      <c r="DA113" s="24">
        <v>0</v>
      </c>
      <c r="DB113" s="24">
        <v>0</v>
      </c>
      <c r="DC113" s="24">
        <v>38</v>
      </c>
      <c r="DD113" s="24">
        <v>38</v>
      </c>
      <c r="DE113" s="24">
        <v>38</v>
      </c>
      <c r="DF113" s="24">
        <v>38</v>
      </c>
      <c r="DG113" s="24">
        <v>39</v>
      </c>
      <c r="DH113" s="24">
        <v>39</v>
      </c>
      <c r="DI113" s="24">
        <v>39</v>
      </c>
      <c r="DJ113" s="24">
        <v>40</v>
      </c>
      <c r="DK113" s="24">
        <v>42</v>
      </c>
      <c r="DL113" s="24">
        <v>41</v>
      </c>
      <c r="DM113" s="24">
        <v>44</v>
      </c>
      <c r="DN113" s="24">
        <v>45</v>
      </c>
      <c r="DO113" s="24">
        <v>45</v>
      </c>
      <c r="DP113" s="24">
        <v>46</v>
      </c>
      <c r="DQ113" s="24">
        <v>46</v>
      </c>
      <c r="DR113" s="24">
        <v>46</v>
      </c>
      <c r="DS113" s="24">
        <v>47</v>
      </c>
      <c r="DT113" s="24">
        <v>46</v>
      </c>
      <c r="DU113" s="24">
        <v>44</v>
      </c>
      <c r="DV113" s="24">
        <v>43</v>
      </c>
      <c r="DW113" s="24">
        <v>41</v>
      </c>
      <c r="DX113" s="24">
        <v>39</v>
      </c>
      <c r="DY113" s="24">
        <v>38</v>
      </c>
      <c r="DZ113" s="24">
        <v>35</v>
      </c>
      <c r="EA113" s="24">
        <v>35</v>
      </c>
      <c r="EB113" s="24">
        <v>35</v>
      </c>
      <c r="EC113" s="24">
        <v>34</v>
      </c>
      <c r="ED113" s="24">
        <v>33</v>
      </c>
      <c r="EE113" s="24">
        <v>33</v>
      </c>
      <c r="EF113" s="24">
        <v>33</v>
      </c>
      <c r="EG113" s="24">
        <v>33</v>
      </c>
      <c r="EH113" s="24">
        <v>32</v>
      </c>
      <c r="EI113" s="24">
        <v>31</v>
      </c>
      <c r="EJ113" s="24">
        <v>31</v>
      </c>
      <c r="EK113" s="24">
        <v>31</v>
      </c>
      <c r="EL113" s="24">
        <v>29</v>
      </c>
      <c r="EM113" s="24">
        <v>29</v>
      </c>
      <c r="EN113" s="24">
        <v>29</v>
      </c>
      <c r="EO113" s="24">
        <v>30</v>
      </c>
      <c r="EP113" s="24">
        <v>30</v>
      </c>
      <c r="EQ113" s="24">
        <v>30</v>
      </c>
      <c r="ER113" s="24">
        <v>30</v>
      </c>
      <c r="ES113" s="24">
        <v>31</v>
      </c>
      <c r="ET113" s="24">
        <v>31</v>
      </c>
      <c r="EU113" s="24">
        <v>31</v>
      </c>
      <c r="EV113" s="24">
        <v>31</v>
      </c>
      <c r="EW113" s="24">
        <v>31</v>
      </c>
      <c r="EX113" s="24">
        <v>30</v>
      </c>
      <c r="EY113" s="24">
        <v>30</v>
      </c>
      <c r="EZ113" s="24">
        <v>30</v>
      </c>
      <c r="FA113" s="24">
        <v>29</v>
      </c>
      <c r="FB113" s="24">
        <v>28</v>
      </c>
      <c r="FC113" s="24">
        <v>28</v>
      </c>
      <c r="FD113" s="24">
        <v>28</v>
      </c>
      <c r="FE113" s="24">
        <v>27</v>
      </c>
      <c r="FF113" s="24">
        <v>27</v>
      </c>
      <c r="FG113" s="24">
        <v>27</v>
      </c>
      <c r="FH113" s="24">
        <v>27</v>
      </c>
      <c r="FI113" s="24">
        <v>27</v>
      </c>
      <c r="FJ113" s="24">
        <v>25</v>
      </c>
      <c r="FK113" s="24">
        <v>25</v>
      </c>
      <c r="FL113" s="24">
        <v>25</v>
      </c>
      <c r="FM113" s="24">
        <v>24</v>
      </c>
      <c r="FN113" s="24">
        <v>23</v>
      </c>
      <c r="FO113" s="24">
        <v>22</v>
      </c>
      <c r="FP113" s="24">
        <v>21</v>
      </c>
      <c r="FQ113" s="24">
        <v>20</v>
      </c>
      <c r="FR113" s="24">
        <v>20</v>
      </c>
      <c r="FS113" s="24">
        <v>18</v>
      </c>
      <c r="FT113" s="24">
        <v>17</v>
      </c>
      <c r="FU113" s="24">
        <v>17</v>
      </c>
      <c r="FV113" s="24">
        <v>16</v>
      </c>
      <c r="FW113" s="24">
        <v>15</v>
      </c>
      <c r="FX113" s="24">
        <v>15</v>
      </c>
      <c r="FY113" s="24">
        <v>13</v>
      </c>
      <c r="FZ113" s="24">
        <v>12</v>
      </c>
      <c r="GA113" s="24">
        <v>12</v>
      </c>
      <c r="GB113" s="24">
        <v>12</v>
      </c>
      <c r="GC113" s="24">
        <v>11</v>
      </c>
      <c r="GD113" s="24">
        <v>10</v>
      </c>
      <c r="GE113" s="24">
        <v>9</v>
      </c>
      <c r="GF113" s="24">
        <v>8</v>
      </c>
      <c r="GG113" s="24">
        <v>8</v>
      </c>
      <c r="GH113" s="24">
        <v>8</v>
      </c>
      <c r="GI113" s="24">
        <v>6</v>
      </c>
      <c r="GJ113" s="24">
        <v>6</v>
      </c>
      <c r="GK113" s="24">
        <v>5</v>
      </c>
      <c r="GL113" s="24">
        <v>4</v>
      </c>
      <c r="GM113" s="24">
        <v>4</v>
      </c>
      <c r="GN113" s="24">
        <v>2</v>
      </c>
      <c r="GO113" s="24">
        <v>2</v>
      </c>
      <c r="GP113" s="24">
        <v>1</v>
      </c>
      <c r="GQ113" s="24">
        <v>1</v>
      </c>
      <c r="GR113" s="24">
        <v>1</v>
      </c>
      <c r="GS113" s="24">
        <v>0</v>
      </c>
      <c r="GT113" s="24">
        <v>0</v>
      </c>
      <c r="GU113" s="24">
        <v>0</v>
      </c>
      <c r="GV113" s="24">
        <v>0</v>
      </c>
      <c r="GW113" s="24">
        <v>0</v>
      </c>
      <c r="GX113" s="24">
        <v>0</v>
      </c>
      <c r="GY113" s="25">
        <v>0</v>
      </c>
    </row>
    <row r="114" spans="1:207" s="17" customFormat="1" ht="12.75" hidden="1" x14ac:dyDescent="0.2">
      <c r="A114" s="23" t="s">
        <v>216</v>
      </c>
      <c r="B114" s="24">
        <v>2012</v>
      </c>
      <c r="C114" s="24">
        <f>SUM(Tabla1[[#This Row],[Hombres_0]:[Hombres_100 y más]])</f>
        <v>2305</v>
      </c>
      <c r="D114" s="24">
        <f>SUM(Tabla1[[#This Row],[Mujeres_0]:[Mujeres_100 y más]])</f>
        <v>2472</v>
      </c>
      <c r="E114" s="24">
        <f>Tabla1[[#This Row],[TOTAL HOMBRES]]+Tabla1[[#This Row],[TOTAL MUJERES]]</f>
        <v>4777</v>
      </c>
      <c r="F114" s="24">
        <v>46</v>
      </c>
      <c r="G114" s="24">
        <v>47</v>
      </c>
      <c r="H114" s="24">
        <v>47</v>
      </c>
      <c r="I114" s="24">
        <v>46</v>
      </c>
      <c r="J114" s="24">
        <v>45</v>
      </c>
      <c r="K114" s="24">
        <v>45</v>
      </c>
      <c r="L114" s="24">
        <v>47</v>
      </c>
      <c r="M114" s="24">
        <v>47</v>
      </c>
      <c r="N114" s="24">
        <v>45</v>
      </c>
      <c r="O114" s="24">
        <v>45</v>
      </c>
      <c r="P114" s="24">
        <v>45</v>
      </c>
      <c r="Q114" s="24">
        <v>45</v>
      </c>
      <c r="R114" s="24">
        <v>44</v>
      </c>
      <c r="S114" s="24">
        <v>44</v>
      </c>
      <c r="T114" s="24">
        <v>43</v>
      </c>
      <c r="U114" s="24">
        <v>43</v>
      </c>
      <c r="V114" s="24">
        <v>42</v>
      </c>
      <c r="W114" s="24">
        <v>42</v>
      </c>
      <c r="X114" s="24">
        <v>41</v>
      </c>
      <c r="Y114" s="24">
        <v>39</v>
      </c>
      <c r="Z114" s="24">
        <v>37</v>
      </c>
      <c r="AA114" s="24">
        <v>35</v>
      </c>
      <c r="AB114" s="24">
        <v>35</v>
      </c>
      <c r="AC114" s="24">
        <v>33</v>
      </c>
      <c r="AD114" s="24">
        <v>32</v>
      </c>
      <c r="AE114" s="24">
        <v>31</v>
      </c>
      <c r="AF114" s="24">
        <v>30</v>
      </c>
      <c r="AG114" s="24">
        <v>30</v>
      </c>
      <c r="AH114" s="24">
        <v>29</v>
      </c>
      <c r="AI114" s="24">
        <v>29</v>
      </c>
      <c r="AJ114" s="24">
        <v>29</v>
      </c>
      <c r="AK114" s="24">
        <v>29</v>
      </c>
      <c r="AL114" s="24">
        <v>29</v>
      </c>
      <c r="AM114" s="24">
        <v>28</v>
      </c>
      <c r="AN114" s="24">
        <v>27</v>
      </c>
      <c r="AO114" s="24">
        <v>27</v>
      </c>
      <c r="AP114" s="24">
        <v>27</v>
      </c>
      <c r="AQ114" s="24">
        <v>27</v>
      </c>
      <c r="AR114" s="24">
        <v>26</v>
      </c>
      <c r="AS114" s="24">
        <v>26</v>
      </c>
      <c r="AT114" s="24">
        <v>26</v>
      </c>
      <c r="AU114" s="24">
        <v>26</v>
      </c>
      <c r="AV114" s="24">
        <v>25</v>
      </c>
      <c r="AW114" s="24">
        <v>25</v>
      </c>
      <c r="AX114" s="24">
        <v>25</v>
      </c>
      <c r="AY114" s="24">
        <v>25</v>
      </c>
      <c r="AZ114" s="24">
        <v>25</v>
      </c>
      <c r="BA114" s="24">
        <v>25</v>
      </c>
      <c r="BB114" s="24">
        <v>25</v>
      </c>
      <c r="BC114" s="24">
        <v>25</v>
      </c>
      <c r="BD114" s="24">
        <v>25</v>
      </c>
      <c r="BE114" s="24">
        <v>25</v>
      </c>
      <c r="BF114" s="24">
        <v>25</v>
      </c>
      <c r="BG114" s="24">
        <v>25</v>
      </c>
      <c r="BH114" s="24">
        <v>24</v>
      </c>
      <c r="BI114" s="24">
        <v>23</v>
      </c>
      <c r="BJ114" s="24">
        <v>23</v>
      </c>
      <c r="BK114" s="24">
        <v>23</v>
      </c>
      <c r="BL114" s="24">
        <v>22</v>
      </c>
      <c r="BM114" s="24">
        <v>21</v>
      </c>
      <c r="BN114" s="24">
        <v>21</v>
      </c>
      <c r="BO114" s="24">
        <v>19</v>
      </c>
      <c r="BP114" s="24">
        <v>18</v>
      </c>
      <c r="BQ114" s="24">
        <v>18</v>
      </c>
      <c r="BR114" s="24">
        <v>16</v>
      </c>
      <c r="BS114" s="24">
        <v>16</v>
      </c>
      <c r="BT114" s="24">
        <v>15</v>
      </c>
      <c r="BU114" s="24">
        <v>14</v>
      </c>
      <c r="BV114" s="24">
        <v>14</v>
      </c>
      <c r="BW114" s="24">
        <v>14</v>
      </c>
      <c r="BX114" s="24">
        <v>14</v>
      </c>
      <c r="BY114" s="24">
        <v>13</v>
      </c>
      <c r="BZ114" s="24">
        <v>13</v>
      </c>
      <c r="CA114" s="24">
        <v>13</v>
      </c>
      <c r="CB114" s="24">
        <v>11</v>
      </c>
      <c r="CC114" s="24">
        <v>11</v>
      </c>
      <c r="CD114" s="24">
        <v>11</v>
      </c>
      <c r="CE114" s="24">
        <v>10</v>
      </c>
      <c r="CF114" s="24">
        <v>10</v>
      </c>
      <c r="CG114" s="24">
        <v>8</v>
      </c>
      <c r="CH114" s="24">
        <v>8</v>
      </c>
      <c r="CI114" s="24">
        <v>7</v>
      </c>
      <c r="CJ114" s="24">
        <v>7</v>
      </c>
      <c r="CK114" s="24">
        <v>6</v>
      </c>
      <c r="CL114" s="24">
        <v>5</v>
      </c>
      <c r="CM114" s="24">
        <v>4</v>
      </c>
      <c r="CN114" s="24">
        <v>4</v>
      </c>
      <c r="CO114" s="24">
        <v>3</v>
      </c>
      <c r="CP114" s="24">
        <v>3</v>
      </c>
      <c r="CQ114" s="24">
        <v>2</v>
      </c>
      <c r="CR114" s="24">
        <v>2</v>
      </c>
      <c r="CS114" s="24">
        <v>2</v>
      </c>
      <c r="CT114" s="24">
        <v>1</v>
      </c>
      <c r="CU114" s="24">
        <v>0</v>
      </c>
      <c r="CV114" s="24">
        <v>0</v>
      </c>
      <c r="CW114" s="24">
        <v>0</v>
      </c>
      <c r="CX114" s="24">
        <v>0</v>
      </c>
      <c r="CY114" s="24">
        <v>0</v>
      </c>
      <c r="CZ114" s="24">
        <v>0</v>
      </c>
      <c r="DA114" s="24">
        <v>0</v>
      </c>
      <c r="DB114" s="24">
        <v>0</v>
      </c>
      <c r="DC114" s="24">
        <v>39</v>
      </c>
      <c r="DD114" s="24">
        <v>39</v>
      </c>
      <c r="DE114" s="24">
        <v>40</v>
      </c>
      <c r="DF114" s="24">
        <v>39</v>
      </c>
      <c r="DG114" s="24">
        <v>40</v>
      </c>
      <c r="DH114" s="24">
        <v>40</v>
      </c>
      <c r="DI114" s="24">
        <v>40</v>
      </c>
      <c r="DJ114" s="24">
        <v>41</v>
      </c>
      <c r="DK114" s="24">
        <v>42</v>
      </c>
      <c r="DL114" s="24">
        <v>42</v>
      </c>
      <c r="DM114" s="24">
        <v>42</v>
      </c>
      <c r="DN114" s="24">
        <v>43</v>
      </c>
      <c r="DO114" s="24">
        <v>43</v>
      </c>
      <c r="DP114" s="24">
        <v>44</v>
      </c>
      <c r="DQ114" s="24">
        <v>45</v>
      </c>
      <c r="DR114" s="24">
        <v>45</v>
      </c>
      <c r="DS114" s="24">
        <v>44</v>
      </c>
      <c r="DT114" s="24">
        <v>44</v>
      </c>
      <c r="DU114" s="24">
        <v>43</v>
      </c>
      <c r="DV114" s="24">
        <v>42</v>
      </c>
      <c r="DW114" s="24">
        <v>40</v>
      </c>
      <c r="DX114" s="24">
        <v>38</v>
      </c>
      <c r="DY114" s="24">
        <v>37</v>
      </c>
      <c r="DZ114" s="24">
        <v>36</v>
      </c>
      <c r="EA114" s="24">
        <v>36</v>
      </c>
      <c r="EB114" s="24">
        <v>35</v>
      </c>
      <c r="EC114" s="24">
        <v>34</v>
      </c>
      <c r="ED114" s="24">
        <v>34</v>
      </c>
      <c r="EE114" s="24">
        <v>34</v>
      </c>
      <c r="EF114" s="24">
        <v>34</v>
      </c>
      <c r="EG114" s="24">
        <v>34</v>
      </c>
      <c r="EH114" s="24">
        <v>33</v>
      </c>
      <c r="EI114" s="24">
        <v>32</v>
      </c>
      <c r="EJ114" s="24">
        <v>32</v>
      </c>
      <c r="EK114" s="24">
        <v>31</v>
      </c>
      <c r="EL114" s="24">
        <v>30</v>
      </c>
      <c r="EM114" s="24">
        <v>30</v>
      </c>
      <c r="EN114" s="24">
        <v>30</v>
      </c>
      <c r="EO114" s="24">
        <v>29</v>
      </c>
      <c r="EP114" s="24">
        <v>29</v>
      </c>
      <c r="EQ114" s="24">
        <v>29</v>
      </c>
      <c r="ER114" s="24">
        <v>29</v>
      </c>
      <c r="ES114" s="24">
        <v>30</v>
      </c>
      <c r="ET114" s="24">
        <v>29</v>
      </c>
      <c r="EU114" s="24">
        <v>29</v>
      </c>
      <c r="EV114" s="24">
        <v>29</v>
      </c>
      <c r="EW114" s="24">
        <v>29</v>
      </c>
      <c r="EX114" s="24">
        <v>30</v>
      </c>
      <c r="EY114" s="24">
        <v>28</v>
      </c>
      <c r="EZ114" s="24">
        <v>28</v>
      </c>
      <c r="FA114" s="24">
        <v>28</v>
      </c>
      <c r="FB114" s="24">
        <v>28</v>
      </c>
      <c r="FC114" s="24">
        <v>28</v>
      </c>
      <c r="FD114" s="24">
        <v>28</v>
      </c>
      <c r="FE114" s="24">
        <v>28</v>
      </c>
      <c r="FF114" s="24">
        <v>28</v>
      </c>
      <c r="FG114" s="24">
        <v>28</v>
      </c>
      <c r="FH114" s="24">
        <v>27</v>
      </c>
      <c r="FI114" s="24">
        <v>26</v>
      </c>
      <c r="FJ114" s="24">
        <v>26</v>
      </c>
      <c r="FK114" s="24">
        <v>26</v>
      </c>
      <c r="FL114" s="24">
        <v>24</v>
      </c>
      <c r="FM114" s="24">
        <v>24</v>
      </c>
      <c r="FN114" s="24">
        <v>22</v>
      </c>
      <c r="FO114" s="24">
        <v>22</v>
      </c>
      <c r="FP114" s="24">
        <v>21</v>
      </c>
      <c r="FQ114" s="24">
        <v>19</v>
      </c>
      <c r="FR114" s="24">
        <v>18</v>
      </c>
      <c r="FS114" s="24">
        <v>18</v>
      </c>
      <c r="FT114" s="24">
        <v>17</v>
      </c>
      <c r="FU114" s="24">
        <v>16</v>
      </c>
      <c r="FV114" s="24">
        <v>15</v>
      </c>
      <c r="FW114" s="24">
        <v>14</v>
      </c>
      <c r="FX114" s="24">
        <v>13</v>
      </c>
      <c r="FY114" s="24">
        <v>13</v>
      </c>
      <c r="FZ114" s="24">
        <v>13</v>
      </c>
      <c r="GA114" s="24">
        <v>12</v>
      </c>
      <c r="GB114" s="24">
        <v>11</v>
      </c>
      <c r="GC114" s="24">
        <v>10</v>
      </c>
      <c r="GD114" s="24">
        <v>10</v>
      </c>
      <c r="GE114" s="24">
        <v>9</v>
      </c>
      <c r="GF114" s="24">
        <v>8</v>
      </c>
      <c r="GG114" s="24">
        <v>7</v>
      </c>
      <c r="GH114" s="24">
        <v>7</v>
      </c>
      <c r="GI114" s="24">
        <v>6</v>
      </c>
      <c r="GJ114" s="24">
        <v>5</v>
      </c>
      <c r="GK114" s="24">
        <v>5</v>
      </c>
      <c r="GL114" s="24">
        <v>4</v>
      </c>
      <c r="GM114" s="24">
        <v>4</v>
      </c>
      <c r="GN114" s="24">
        <v>3</v>
      </c>
      <c r="GO114" s="24">
        <v>2</v>
      </c>
      <c r="GP114" s="24">
        <v>1</v>
      </c>
      <c r="GQ114" s="24">
        <v>1</v>
      </c>
      <c r="GR114" s="24">
        <v>1</v>
      </c>
      <c r="GS114" s="24">
        <v>1</v>
      </c>
      <c r="GT114" s="24">
        <v>0</v>
      </c>
      <c r="GU114" s="24">
        <v>0</v>
      </c>
      <c r="GV114" s="24">
        <v>0</v>
      </c>
      <c r="GW114" s="24">
        <v>0</v>
      </c>
      <c r="GX114" s="24">
        <v>0</v>
      </c>
      <c r="GY114" s="25">
        <v>0</v>
      </c>
    </row>
    <row r="115" spans="1:207" s="17" customFormat="1" ht="12.75" hidden="1" x14ac:dyDescent="0.2">
      <c r="A115" s="23" t="s">
        <v>216</v>
      </c>
      <c r="B115" s="24">
        <v>2013</v>
      </c>
      <c r="C115" s="24">
        <f>SUM(Tabla1[[#This Row],[Hombres_0]:[Hombres_100 y más]])</f>
        <v>2305</v>
      </c>
      <c r="D115" s="24">
        <f>SUM(Tabla1[[#This Row],[Mujeres_0]:[Mujeres_100 y más]])</f>
        <v>2462</v>
      </c>
      <c r="E115" s="24">
        <f>Tabla1[[#This Row],[TOTAL HOMBRES]]+Tabla1[[#This Row],[TOTAL MUJERES]]</f>
        <v>4767</v>
      </c>
      <c r="F115" s="24">
        <v>46</v>
      </c>
      <c r="G115" s="24">
        <v>46</v>
      </c>
      <c r="H115" s="24">
        <v>46</v>
      </c>
      <c r="I115" s="24">
        <v>46</v>
      </c>
      <c r="J115" s="24">
        <v>46</v>
      </c>
      <c r="K115" s="24">
        <v>46</v>
      </c>
      <c r="L115" s="24">
        <v>46</v>
      </c>
      <c r="M115" s="24">
        <v>46</v>
      </c>
      <c r="N115" s="24">
        <v>45</v>
      </c>
      <c r="O115" s="24">
        <v>45</v>
      </c>
      <c r="P115" s="24">
        <v>44</v>
      </c>
      <c r="Q115" s="24">
        <v>44</v>
      </c>
      <c r="R115" s="24">
        <v>44</v>
      </c>
      <c r="S115" s="24">
        <v>44</v>
      </c>
      <c r="T115" s="24">
        <v>43</v>
      </c>
      <c r="U115" s="24">
        <v>43</v>
      </c>
      <c r="V115" s="24">
        <v>42</v>
      </c>
      <c r="W115" s="24">
        <v>41</v>
      </c>
      <c r="X115" s="24">
        <v>40</v>
      </c>
      <c r="Y115" s="24">
        <v>38</v>
      </c>
      <c r="Z115" s="24">
        <v>38</v>
      </c>
      <c r="AA115" s="24">
        <v>36</v>
      </c>
      <c r="AB115" s="24">
        <v>35</v>
      </c>
      <c r="AC115" s="24">
        <v>33</v>
      </c>
      <c r="AD115" s="24">
        <v>32</v>
      </c>
      <c r="AE115" s="24">
        <v>31</v>
      </c>
      <c r="AF115" s="24">
        <v>31</v>
      </c>
      <c r="AG115" s="24">
        <v>30</v>
      </c>
      <c r="AH115" s="24">
        <v>30</v>
      </c>
      <c r="AI115" s="24">
        <v>30</v>
      </c>
      <c r="AJ115" s="24">
        <v>30</v>
      </c>
      <c r="AK115" s="24">
        <v>29</v>
      </c>
      <c r="AL115" s="24">
        <v>29</v>
      </c>
      <c r="AM115" s="24">
        <v>29</v>
      </c>
      <c r="AN115" s="24">
        <v>29</v>
      </c>
      <c r="AO115" s="24">
        <v>28</v>
      </c>
      <c r="AP115" s="24">
        <v>28</v>
      </c>
      <c r="AQ115" s="24">
        <v>27</v>
      </c>
      <c r="AR115" s="24">
        <v>26</v>
      </c>
      <c r="AS115" s="24">
        <v>26</v>
      </c>
      <c r="AT115" s="24">
        <v>26</v>
      </c>
      <c r="AU115" s="24">
        <v>26</v>
      </c>
      <c r="AV115" s="24">
        <v>25</v>
      </c>
      <c r="AW115" s="24">
        <v>25</v>
      </c>
      <c r="AX115" s="24">
        <v>25</v>
      </c>
      <c r="AY115" s="24">
        <v>25</v>
      </c>
      <c r="AZ115" s="24">
        <v>25</v>
      </c>
      <c r="BA115" s="24">
        <v>25</v>
      </c>
      <c r="BB115" s="24">
        <v>25</v>
      </c>
      <c r="BC115" s="24">
        <v>25</v>
      </c>
      <c r="BD115" s="24">
        <v>25</v>
      </c>
      <c r="BE115" s="24">
        <v>24</v>
      </c>
      <c r="BF115" s="24">
        <v>24</v>
      </c>
      <c r="BG115" s="24">
        <v>24</v>
      </c>
      <c r="BH115" s="24">
        <v>23</v>
      </c>
      <c r="BI115" s="24">
        <v>23</v>
      </c>
      <c r="BJ115" s="24">
        <v>23</v>
      </c>
      <c r="BK115" s="24">
        <v>23</v>
      </c>
      <c r="BL115" s="24">
        <v>21</v>
      </c>
      <c r="BM115" s="24">
        <v>20</v>
      </c>
      <c r="BN115" s="24">
        <v>20</v>
      </c>
      <c r="BO115" s="24">
        <v>19</v>
      </c>
      <c r="BP115" s="24">
        <v>18</v>
      </c>
      <c r="BQ115" s="24">
        <v>17</v>
      </c>
      <c r="BR115" s="24">
        <v>16</v>
      </c>
      <c r="BS115" s="24">
        <v>16</v>
      </c>
      <c r="BT115" s="24">
        <v>15</v>
      </c>
      <c r="BU115" s="24">
        <v>15</v>
      </c>
      <c r="BV115" s="24">
        <v>15</v>
      </c>
      <c r="BW115" s="24">
        <v>15</v>
      </c>
      <c r="BX115" s="24">
        <v>14</v>
      </c>
      <c r="BY115" s="24">
        <v>13</v>
      </c>
      <c r="BZ115" s="24">
        <v>12</v>
      </c>
      <c r="CA115" s="24">
        <v>12</v>
      </c>
      <c r="CB115" s="24">
        <v>11</v>
      </c>
      <c r="CC115" s="24">
        <v>11</v>
      </c>
      <c r="CD115" s="24">
        <v>11</v>
      </c>
      <c r="CE115" s="24">
        <v>10</v>
      </c>
      <c r="CF115" s="24">
        <v>9</v>
      </c>
      <c r="CG115" s="24">
        <v>8</v>
      </c>
      <c r="CH115" s="24">
        <v>8</v>
      </c>
      <c r="CI115" s="24">
        <v>7</v>
      </c>
      <c r="CJ115" s="24">
        <v>7</v>
      </c>
      <c r="CK115" s="24">
        <v>5</v>
      </c>
      <c r="CL115" s="24">
        <v>5</v>
      </c>
      <c r="CM115" s="24">
        <v>5</v>
      </c>
      <c r="CN115" s="24">
        <v>4</v>
      </c>
      <c r="CO115" s="24">
        <v>3</v>
      </c>
      <c r="CP115" s="24">
        <v>3</v>
      </c>
      <c r="CQ115" s="24">
        <v>3</v>
      </c>
      <c r="CR115" s="24">
        <v>2</v>
      </c>
      <c r="CS115" s="24">
        <v>2</v>
      </c>
      <c r="CT115" s="24">
        <v>2</v>
      </c>
      <c r="CU115" s="24">
        <v>2</v>
      </c>
      <c r="CV115" s="24">
        <v>0</v>
      </c>
      <c r="CW115" s="24">
        <v>0</v>
      </c>
      <c r="CX115" s="24">
        <v>0</v>
      </c>
      <c r="CY115" s="24">
        <v>0</v>
      </c>
      <c r="CZ115" s="24">
        <v>0</v>
      </c>
      <c r="DA115" s="24">
        <v>0</v>
      </c>
      <c r="DB115" s="24">
        <v>0</v>
      </c>
      <c r="DC115" s="24">
        <v>40</v>
      </c>
      <c r="DD115" s="24">
        <v>39</v>
      </c>
      <c r="DE115" s="24">
        <v>40</v>
      </c>
      <c r="DF115" s="24">
        <v>39</v>
      </c>
      <c r="DG115" s="24">
        <v>40</v>
      </c>
      <c r="DH115" s="24">
        <v>40</v>
      </c>
      <c r="DI115" s="24">
        <v>41</v>
      </c>
      <c r="DJ115" s="24">
        <v>41</v>
      </c>
      <c r="DK115" s="24">
        <v>41</v>
      </c>
      <c r="DL115" s="24">
        <v>42</v>
      </c>
      <c r="DM115" s="24">
        <v>43</v>
      </c>
      <c r="DN115" s="24">
        <v>43</v>
      </c>
      <c r="DO115" s="24">
        <v>43</v>
      </c>
      <c r="DP115" s="24">
        <v>43</v>
      </c>
      <c r="DQ115" s="24">
        <v>43</v>
      </c>
      <c r="DR115" s="24">
        <v>44</v>
      </c>
      <c r="DS115" s="24">
        <v>44</v>
      </c>
      <c r="DT115" s="24">
        <v>43</v>
      </c>
      <c r="DU115" s="24">
        <v>43</v>
      </c>
      <c r="DV115" s="24">
        <v>42</v>
      </c>
      <c r="DW115" s="24">
        <v>39</v>
      </c>
      <c r="DX115" s="24">
        <v>38</v>
      </c>
      <c r="DY115" s="24">
        <v>36</v>
      </c>
      <c r="DZ115" s="24">
        <v>36</v>
      </c>
      <c r="EA115" s="24">
        <v>35</v>
      </c>
      <c r="EB115" s="24">
        <v>35</v>
      </c>
      <c r="EC115" s="24">
        <v>35</v>
      </c>
      <c r="ED115" s="24">
        <v>35</v>
      </c>
      <c r="EE115" s="24">
        <v>35</v>
      </c>
      <c r="EF115" s="24">
        <v>33</v>
      </c>
      <c r="EG115" s="24">
        <v>34</v>
      </c>
      <c r="EH115" s="24">
        <v>33</v>
      </c>
      <c r="EI115" s="24">
        <v>33</v>
      </c>
      <c r="EJ115" s="24">
        <v>32</v>
      </c>
      <c r="EK115" s="24">
        <v>32</v>
      </c>
      <c r="EL115" s="24">
        <v>31</v>
      </c>
      <c r="EM115" s="24">
        <v>30</v>
      </c>
      <c r="EN115" s="24">
        <v>30</v>
      </c>
      <c r="EO115" s="24">
        <v>30</v>
      </c>
      <c r="EP115" s="24">
        <v>29</v>
      </c>
      <c r="EQ115" s="24">
        <v>29</v>
      </c>
      <c r="ER115" s="24">
        <v>29</v>
      </c>
      <c r="ES115" s="24">
        <v>29</v>
      </c>
      <c r="ET115" s="24">
        <v>28</v>
      </c>
      <c r="EU115" s="24">
        <v>29</v>
      </c>
      <c r="EV115" s="24">
        <v>27</v>
      </c>
      <c r="EW115" s="24">
        <v>28</v>
      </c>
      <c r="EX115" s="24">
        <v>28</v>
      </c>
      <c r="EY115" s="24">
        <v>28</v>
      </c>
      <c r="EZ115" s="24">
        <v>28</v>
      </c>
      <c r="FA115" s="24">
        <v>28</v>
      </c>
      <c r="FB115" s="24">
        <v>28</v>
      </c>
      <c r="FC115" s="24">
        <v>28</v>
      </c>
      <c r="FD115" s="24">
        <v>28</v>
      </c>
      <c r="FE115" s="24">
        <v>28</v>
      </c>
      <c r="FF115" s="24">
        <v>28</v>
      </c>
      <c r="FG115" s="24">
        <v>28</v>
      </c>
      <c r="FH115" s="24">
        <v>28</v>
      </c>
      <c r="FI115" s="24">
        <v>27</v>
      </c>
      <c r="FJ115" s="24">
        <v>26</v>
      </c>
      <c r="FK115" s="24">
        <v>25</v>
      </c>
      <c r="FL115" s="24">
        <v>25</v>
      </c>
      <c r="FM115" s="24">
        <v>22</v>
      </c>
      <c r="FN115" s="24">
        <v>22</v>
      </c>
      <c r="FO115" s="24">
        <v>20</v>
      </c>
      <c r="FP115" s="24">
        <v>20</v>
      </c>
      <c r="FQ115" s="24">
        <v>19</v>
      </c>
      <c r="FR115" s="24">
        <v>18</v>
      </c>
      <c r="FS115" s="24">
        <v>17</v>
      </c>
      <c r="FT115" s="24">
        <v>16</v>
      </c>
      <c r="FU115" s="24">
        <v>16</v>
      </c>
      <c r="FV115" s="24">
        <v>16</v>
      </c>
      <c r="FW115" s="24">
        <v>14</v>
      </c>
      <c r="FX115" s="24">
        <v>14</v>
      </c>
      <c r="FY115" s="24">
        <v>13</v>
      </c>
      <c r="FZ115" s="24">
        <v>13</v>
      </c>
      <c r="GA115" s="24">
        <v>11</v>
      </c>
      <c r="GB115" s="24">
        <v>11</v>
      </c>
      <c r="GC115" s="24">
        <v>10</v>
      </c>
      <c r="GD115" s="24">
        <v>10</v>
      </c>
      <c r="GE115" s="24">
        <v>9</v>
      </c>
      <c r="GF115" s="24">
        <v>8</v>
      </c>
      <c r="GG115" s="24">
        <v>7</v>
      </c>
      <c r="GH115" s="24">
        <v>7</v>
      </c>
      <c r="GI115" s="24">
        <v>5</v>
      </c>
      <c r="GJ115" s="24">
        <v>5</v>
      </c>
      <c r="GK115" s="24">
        <v>5</v>
      </c>
      <c r="GL115" s="24">
        <v>4</v>
      </c>
      <c r="GM115" s="24">
        <v>4</v>
      </c>
      <c r="GN115" s="24">
        <v>3</v>
      </c>
      <c r="GO115" s="24">
        <v>3</v>
      </c>
      <c r="GP115" s="24">
        <v>1</v>
      </c>
      <c r="GQ115" s="24">
        <v>1</v>
      </c>
      <c r="GR115" s="24">
        <v>1</v>
      </c>
      <c r="GS115" s="24">
        <v>1</v>
      </c>
      <c r="GT115" s="24">
        <v>1</v>
      </c>
      <c r="GU115" s="24">
        <v>0</v>
      </c>
      <c r="GV115" s="24">
        <v>0</v>
      </c>
      <c r="GW115" s="24">
        <v>0</v>
      </c>
      <c r="GX115" s="24">
        <v>0</v>
      </c>
      <c r="GY115" s="25">
        <v>0</v>
      </c>
    </row>
    <row r="116" spans="1:207" s="17" customFormat="1" ht="12.75" hidden="1" x14ac:dyDescent="0.2">
      <c r="A116" s="23" t="s">
        <v>216</v>
      </c>
      <c r="B116" s="24">
        <v>2014</v>
      </c>
      <c r="C116" s="24">
        <f>SUM(Tabla1[[#This Row],[Hombres_0]:[Hombres_100 y más]])</f>
        <v>2307</v>
      </c>
      <c r="D116" s="24">
        <f>SUM(Tabla1[[#This Row],[Mujeres_0]:[Mujeres_100 y más]])</f>
        <v>2457</v>
      </c>
      <c r="E116" s="24">
        <f>Tabla1[[#This Row],[TOTAL HOMBRES]]+Tabla1[[#This Row],[TOTAL MUJERES]]</f>
        <v>4764</v>
      </c>
      <c r="F116" s="24">
        <v>45</v>
      </c>
      <c r="G116" s="24">
        <v>45</v>
      </c>
      <c r="H116" s="24">
        <v>45</v>
      </c>
      <c r="I116" s="24">
        <v>46</v>
      </c>
      <c r="J116" s="24">
        <v>46</v>
      </c>
      <c r="K116" s="24">
        <v>45</v>
      </c>
      <c r="L116" s="24">
        <v>45</v>
      </c>
      <c r="M116" s="24">
        <v>46</v>
      </c>
      <c r="N116" s="24">
        <v>46</v>
      </c>
      <c r="O116" s="24">
        <v>45</v>
      </c>
      <c r="P116" s="24">
        <v>45</v>
      </c>
      <c r="Q116" s="24">
        <v>44</v>
      </c>
      <c r="R116" s="24">
        <v>43</v>
      </c>
      <c r="S116" s="24">
        <v>43</v>
      </c>
      <c r="T116" s="24">
        <v>43</v>
      </c>
      <c r="U116" s="24">
        <v>42</v>
      </c>
      <c r="V116" s="24">
        <v>42</v>
      </c>
      <c r="W116" s="24">
        <v>41</v>
      </c>
      <c r="X116" s="24">
        <v>40</v>
      </c>
      <c r="Y116" s="24">
        <v>39</v>
      </c>
      <c r="Z116" s="24">
        <v>38</v>
      </c>
      <c r="AA116" s="24">
        <v>37</v>
      </c>
      <c r="AB116" s="24">
        <v>35</v>
      </c>
      <c r="AC116" s="24">
        <v>34</v>
      </c>
      <c r="AD116" s="24">
        <v>32</v>
      </c>
      <c r="AE116" s="24">
        <v>31</v>
      </c>
      <c r="AF116" s="24">
        <v>31</v>
      </c>
      <c r="AG116" s="24">
        <v>31</v>
      </c>
      <c r="AH116" s="24">
        <v>31</v>
      </c>
      <c r="AI116" s="24">
        <v>30</v>
      </c>
      <c r="AJ116" s="24">
        <v>30</v>
      </c>
      <c r="AK116" s="24">
        <v>30</v>
      </c>
      <c r="AL116" s="24">
        <v>29</v>
      </c>
      <c r="AM116" s="24">
        <v>29</v>
      </c>
      <c r="AN116" s="24">
        <v>29</v>
      </c>
      <c r="AO116" s="24">
        <v>29</v>
      </c>
      <c r="AP116" s="24">
        <v>28</v>
      </c>
      <c r="AQ116" s="24">
        <v>28</v>
      </c>
      <c r="AR116" s="24">
        <v>27</v>
      </c>
      <c r="AS116" s="24">
        <v>26</v>
      </c>
      <c r="AT116" s="24">
        <v>26</v>
      </c>
      <c r="AU116" s="24">
        <v>26</v>
      </c>
      <c r="AV116" s="24">
        <v>24</v>
      </c>
      <c r="AW116" s="24">
        <v>24</v>
      </c>
      <c r="AX116" s="24">
        <v>24</v>
      </c>
      <c r="AY116" s="24">
        <v>23</v>
      </c>
      <c r="AZ116" s="24">
        <v>23</v>
      </c>
      <c r="BA116" s="24">
        <v>23</v>
      </c>
      <c r="BB116" s="24">
        <v>24</v>
      </c>
      <c r="BC116" s="24">
        <v>24</v>
      </c>
      <c r="BD116" s="24">
        <v>24</v>
      </c>
      <c r="BE116" s="24">
        <v>24</v>
      </c>
      <c r="BF116" s="24">
        <v>24</v>
      </c>
      <c r="BG116" s="24">
        <v>24</v>
      </c>
      <c r="BH116" s="24">
        <v>23</v>
      </c>
      <c r="BI116" s="24">
        <v>23</v>
      </c>
      <c r="BJ116" s="24">
        <v>23</v>
      </c>
      <c r="BK116" s="24">
        <v>23</v>
      </c>
      <c r="BL116" s="24">
        <v>23</v>
      </c>
      <c r="BM116" s="24">
        <v>22</v>
      </c>
      <c r="BN116" s="24">
        <v>21</v>
      </c>
      <c r="BO116" s="24">
        <v>20</v>
      </c>
      <c r="BP116" s="24">
        <v>19</v>
      </c>
      <c r="BQ116" s="24">
        <v>19</v>
      </c>
      <c r="BR116" s="24">
        <v>18</v>
      </c>
      <c r="BS116" s="24">
        <v>16</v>
      </c>
      <c r="BT116" s="24">
        <v>15</v>
      </c>
      <c r="BU116" s="24">
        <v>15</v>
      </c>
      <c r="BV116" s="24">
        <v>14</v>
      </c>
      <c r="BW116" s="24">
        <v>14</v>
      </c>
      <c r="BX116" s="24">
        <v>14</v>
      </c>
      <c r="BY116" s="24">
        <v>13</v>
      </c>
      <c r="BZ116" s="24">
        <v>12</v>
      </c>
      <c r="CA116" s="24">
        <v>12</v>
      </c>
      <c r="CB116" s="24">
        <v>11</v>
      </c>
      <c r="CC116" s="24">
        <v>11</v>
      </c>
      <c r="CD116" s="24">
        <v>11</v>
      </c>
      <c r="CE116" s="24">
        <v>9</v>
      </c>
      <c r="CF116" s="24">
        <v>9</v>
      </c>
      <c r="CG116" s="24">
        <v>8</v>
      </c>
      <c r="CH116" s="24">
        <v>8</v>
      </c>
      <c r="CI116" s="24">
        <v>7</v>
      </c>
      <c r="CJ116" s="24">
        <v>6</v>
      </c>
      <c r="CK116" s="24">
        <v>5</v>
      </c>
      <c r="CL116" s="24">
        <v>5</v>
      </c>
      <c r="CM116" s="24">
        <v>5</v>
      </c>
      <c r="CN116" s="24">
        <v>4</v>
      </c>
      <c r="CO116" s="24">
        <v>4</v>
      </c>
      <c r="CP116" s="24">
        <v>3</v>
      </c>
      <c r="CQ116" s="24">
        <v>3</v>
      </c>
      <c r="CR116" s="24">
        <v>3</v>
      </c>
      <c r="CS116" s="24">
        <v>2</v>
      </c>
      <c r="CT116" s="24">
        <v>2</v>
      </c>
      <c r="CU116" s="24">
        <v>2</v>
      </c>
      <c r="CV116" s="24">
        <v>2</v>
      </c>
      <c r="CW116" s="24">
        <v>0</v>
      </c>
      <c r="CX116" s="24">
        <v>0</v>
      </c>
      <c r="CY116" s="24">
        <v>0</v>
      </c>
      <c r="CZ116" s="24">
        <v>0</v>
      </c>
      <c r="DA116" s="24">
        <v>0</v>
      </c>
      <c r="DB116" s="24">
        <v>0</v>
      </c>
      <c r="DC116" s="24">
        <v>39</v>
      </c>
      <c r="DD116" s="24">
        <v>40</v>
      </c>
      <c r="DE116" s="24">
        <v>40</v>
      </c>
      <c r="DF116" s="24">
        <v>40</v>
      </c>
      <c r="DG116" s="24">
        <v>40</v>
      </c>
      <c r="DH116" s="24">
        <v>41</v>
      </c>
      <c r="DI116" s="24">
        <v>41</v>
      </c>
      <c r="DJ116" s="24">
        <v>42</v>
      </c>
      <c r="DK116" s="24">
        <v>42</v>
      </c>
      <c r="DL116" s="24">
        <v>42</v>
      </c>
      <c r="DM116" s="24">
        <v>42</v>
      </c>
      <c r="DN116" s="24">
        <v>43</v>
      </c>
      <c r="DO116" s="24">
        <v>43</v>
      </c>
      <c r="DP116" s="24">
        <v>43</v>
      </c>
      <c r="DQ116" s="24">
        <v>43</v>
      </c>
      <c r="DR116" s="24">
        <v>42</v>
      </c>
      <c r="DS116" s="24">
        <v>42</v>
      </c>
      <c r="DT116" s="24">
        <v>43</v>
      </c>
      <c r="DU116" s="24">
        <v>42</v>
      </c>
      <c r="DV116" s="24">
        <v>41</v>
      </c>
      <c r="DW116" s="24">
        <v>39</v>
      </c>
      <c r="DX116" s="24">
        <v>38</v>
      </c>
      <c r="DY116" s="24">
        <v>37</v>
      </c>
      <c r="DZ116" s="24">
        <v>36</v>
      </c>
      <c r="EA116" s="24">
        <v>35</v>
      </c>
      <c r="EB116" s="24">
        <v>35</v>
      </c>
      <c r="EC116" s="24">
        <v>34</v>
      </c>
      <c r="ED116" s="24">
        <v>34</v>
      </c>
      <c r="EE116" s="24">
        <v>34</v>
      </c>
      <c r="EF116" s="24">
        <v>34</v>
      </c>
      <c r="EG116" s="24">
        <v>34</v>
      </c>
      <c r="EH116" s="24">
        <v>33</v>
      </c>
      <c r="EI116" s="24">
        <v>33</v>
      </c>
      <c r="EJ116" s="24">
        <v>33</v>
      </c>
      <c r="EK116" s="24">
        <v>32</v>
      </c>
      <c r="EL116" s="24">
        <v>31</v>
      </c>
      <c r="EM116" s="24">
        <v>31</v>
      </c>
      <c r="EN116" s="24">
        <v>29</v>
      </c>
      <c r="EO116" s="24">
        <v>29</v>
      </c>
      <c r="EP116" s="24">
        <v>28</v>
      </c>
      <c r="EQ116" s="24">
        <v>28</v>
      </c>
      <c r="ER116" s="24">
        <v>28</v>
      </c>
      <c r="ES116" s="24">
        <v>28</v>
      </c>
      <c r="ET116" s="24">
        <v>28</v>
      </c>
      <c r="EU116" s="24">
        <v>28</v>
      </c>
      <c r="EV116" s="24">
        <v>27</v>
      </c>
      <c r="EW116" s="24">
        <v>27</v>
      </c>
      <c r="EX116" s="24">
        <v>27</v>
      </c>
      <c r="EY116" s="24">
        <v>28</v>
      </c>
      <c r="EZ116" s="24">
        <v>28</v>
      </c>
      <c r="FA116" s="24">
        <v>28</v>
      </c>
      <c r="FB116" s="24">
        <v>28</v>
      </c>
      <c r="FC116" s="24">
        <v>28</v>
      </c>
      <c r="FD116" s="24">
        <v>28</v>
      </c>
      <c r="FE116" s="24">
        <v>28</v>
      </c>
      <c r="FF116" s="24">
        <v>28</v>
      </c>
      <c r="FG116" s="24">
        <v>28</v>
      </c>
      <c r="FH116" s="24">
        <v>28</v>
      </c>
      <c r="FI116" s="24">
        <v>28</v>
      </c>
      <c r="FJ116" s="24">
        <v>26</v>
      </c>
      <c r="FK116" s="24">
        <v>24</v>
      </c>
      <c r="FL116" s="24">
        <v>24</v>
      </c>
      <c r="FM116" s="24">
        <v>23</v>
      </c>
      <c r="FN116" s="24">
        <v>22</v>
      </c>
      <c r="FO116" s="24">
        <v>21</v>
      </c>
      <c r="FP116" s="24">
        <v>20</v>
      </c>
      <c r="FQ116" s="24">
        <v>20</v>
      </c>
      <c r="FR116" s="24">
        <v>19</v>
      </c>
      <c r="FS116" s="24">
        <v>19</v>
      </c>
      <c r="FT116" s="24">
        <v>18</v>
      </c>
      <c r="FU116" s="24">
        <v>16</v>
      </c>
      <c r="FV116" s="24">
        <v>15</v>
      </c>
      <c r="FW116" s="24">
        <v>15</v>
      </c>
      <c r="FX116" s="24">
        <v>14</v>
      </c>
      <c r="FY116" s="24">
        <v>13</v>
      </c>
      <c r="FZ116" s="24">
        <v>13</v>
      </c>
      <c r="GA116" s="24">
        <v>11</v>
      </c>
      <c r="GB116" s="24">
        <v>10</v>
      </c>
      <c r="GC116" s="24">
        <v>10</v>
      </c>
      <c r="GD116" s="24">
        <v>9</v>
      </c>
      <c r="GE116" s="24">
        <v>9</v>
      </c>
      <c r="GF116" s="24">
        <v>7</v>
      </c>
      <c r="GG116" s="24">
        <v>7</v>
      </c>
      <c r="GH116" s="24">
        <v>7</v>
      </c>
      <c r="GI116" s="24">
        <v>5</v>
      </c>
      <c r="GJ116" s="24">
        <v>5</v>
      </c>
      <c r="GK116" s="24">
        <v>5</v>
      </c>
      <c r="GL116" s="24">
        <v>4</v>
      </c>
      <c r="GM116" s="24">
        <v>4</v>
      </c>
      <c r="GN116" s="24">
        <v>3</v>
      </c>
      <c r="GO116" s="24">
        <v>3</v>
      </c>
      <c r="GP116" s="24">
        <v>3</v>
      </c>
      <c r="GQ116" s="24">
        <v>1</v>
      </c>
      <c r="GR116" s="24">
        <v>1</v>
      </c>
      <c r="GS116" s="24">
        <v>1</v>
      </c>
      <c r="GT116" s="24">
        <v>1</v>
      </c>
      <c r="GU116" s="24">
        <v>0</v>
      </c>
      <c r="GV116" s="24">
        <v>0</v>
      </c>
      <c r="GW116" s="24">
        <v>0</v>
      </c>
      <c r="GX116" s="24">
        <v>0</v>
      </c>
      <c r="GY116" s="25">
        <v>0</v>
      </c>
    </row>
    <row r="117" spans="1:207" s="17" customFormat="1" ht="12.75" hidden="1" x14ac:dyDescent="0.2">
      <c r="A117" s="23" t="s">
        <v>216</v>
      </c>
      <c r="B117" s="24">
        <v>2015</v>
      </c>
      <c r="C117" s="24">
        <f>SUM(Tabla1[[#This Row],[Hombres_0]:[Hombres_100 y más]])</f>
        <v>2284</v>
      </c>
      <c r="D117" s="24">
        <f>SUM(Tabla1[[#This Row],[Mujeres_0]:[Mujeres_100 y más]])</f>
        <v>2468</v>
      </c>
      <c r="E117" s="24">
        <f>Tabla1[[#This Row],[TOTAL HOMBRES]]+Tabla1[[#This Row],[TOTAL MUJERES]]</f>
        <v>4752</v>
      </c>
      <c r="F117" s="24">
        <v>45</v>
      </c>
      <c r="G117" s="24">
        <v>46</v>
      </c>
      <c r="H117" s="24">
        <v>46</v>
      </c>
      <c r="I117" s="24">
        <v>45</v>
      </c>
      <c r="J117" s="24">
        <v>45</v>
      </c>
      <c r="K117" s="24">
        <v>46</v>
      </c>
      <c r="L117" s="24">
        <v>46</v>
      </c>
      <c r="M117" s="24">
        <v>45</v>
      </c>
      <c r="N117" s="24">
        <v>45</v>
      </c>
      <c r="O117" s="24">
        <v>44</v>
      </c>
      <c r="P117" s="24">
        <v>44</v>
      </c>
      <c r="Q117" s="24">
        <v>44</v>
      </c>
      <c r="R117" s="24">
        <v>43</v>
      </c>
      <c r="S117" s="24">
        <v>43</v>
      </c>
      <c r="T117" s="24">
        <v>42</v>
      </c>
      <c r="U117" s="24">
        <v>42</v>
      </c>
      <c r="V117" s="24">
        <v>41</v>
      </c>
      <c r="W117" s="24">
        <v>40</v>
      </c>
      <c r="X117" s="24">
        <v>40</v>
      </c>
      <c r="Y117" s="24">
        <v>39</v>
      </c>
      <c r="Z117" s="24">
        <v>38</v>
      </c>
      <c r="AA117" s="24">
        <v>37</v>
      </c>
      <c r="AB117" s="24">
        <v>35</v>
      </c>
      <c r="AC117" s="24">
        <v>33</v>
      </c>
      <c r="AD117" s="24">
        <v>32</v>
      </c>
      <c r="AE117" s="24">
        <v>31</v>
      </c>
      <c r="AF117" s="24">
        <v>30</v>
      </c>
      <c r="AG117" s="24">
        <v>30</v>
      </c>
      <c r="AH117" s="24">
        <v>30</v>
      </c>
      <c r="AI117" s="24">
        <v>30</v>
      </c>
      <c r="AJ117" s="24">
        <v>30</v>
      </c>
      <c r="AK117" s="24">
        <v>30</v>
      </c>
      <c r="AL117" s="24">
        <v>30</v>
      </c>
      <c r="AM117" s="24">
        <v>29</v>
      </c>
      <c r="AN117" s="24">
        <v>29</v>
      </c>
      <c r="AO117" s="24">
        <v>29</v>
      </c>
      <c r="AP117" s="24">
        <v>29</v>
      </c>
      <c r="AQ117" s="24">
        <v>27</v>
      </c>
      <c r="AR117" s="24">
        <v>26</v>
      </c>
      <c r="AS117" s="24">
        <v>25</v>
      </c>
      <c r="AT117" s="24">
        <v>25</v>
      </c>
      <c r="AU117" s="24">
        <v>25</v>
      </c>
      <c r="AV117" s="24">
        <v>25</v>
      </c>
      <c r="AW117" s="24">
        <v>22</v>
      </c>
      <c r="AX117" s="24">
        <v>22</v>
      </c>
      <c r="AY117" s="24">
        <v>22</v>
      </c>
      <c r="AZ117" s="24">
        <v>22</v>
      </c>
      <c r="BA117" s="24">
        <v>22</v>
      </c>
      <c r="BB117" s="24">
        <v>22</v>
      </c>
      <c r="BC117" s="24">
        <v>22</v>
      </c>
      <c r="BD117" s="24">
        <v>24</v>
      </c>
      <c r="BE117" s="24">
        <v>24</v>
      </c>
      <c r="BF117" s="24">
        <v>24</v>
      </c>
      <c r="BG117" s="24">
        <v>24</v>
      </c>
      <c r="BH117" s="24">
        <v>24</v>
      </c>
      <c r="BI117" s="24">
        <v>24</v>
      </c>
      <c r="BJ117" s="24">
        <v>23</v>
      </c>
      <c r="BK117" s="24">
        <v>23</v>
      </c>
      <c r="BL117" s="24">
        <v>23</v>
      </c>
      <c r="BM117" s="24">
        <v>22</v>
      </c>
      <c r="BN117" s="24">
        <v>20</v>
      </c>
      <c r="BO117" s="24">
        <v>20</v>
      </c>
      <c r="BP117" s="24">
        <v>19</v>
      </c>
      <c r="BQ117" s="24">
        <v>18</v>
      </c>
      <c r="BR117" s="24">
        <v>17</v>
      </c>
      <c r="BS117" s="24">
        <v>17</v>
      </c>
      <c r="BT117" s="24">
        <v>16</v>
      </c>
      <c r="BU117" s="24">
        <v>15</v>
      </c>
      <c r="BV117" s="24">
        <v>14</v>
      </c>
      <c r="BW117" s="24">
        <v>14</v>
      </c>
      <c r="BX117" s="24">
        <v>14</v>
      </c>
      <c r="BY117" s="24">
        <v>13</v>
      </c>
      <c r="BZ117" s="24">
        <v>12</v>
      </c>
      <c r="CA117" s="24">
        <v>12</v>
      </c>
      <c r="CB117" s="24">
        <v>11</v>
      </c>
      <c r="CC117" s="24">
        <v>11</v>
      </c>
      <c r="CD117" s="24">
        <v>10</v>
      </c>
      <c r="CE117" s="24">
        <v>9</v>
      </c>
      <c r="CF117" s="24">
        <v>9</v>
      </c>
      <c r="CG117" s="24">
        <v>8</v>
      </c>
      <c r="CH117" s="24">
        <v>8</v>
      </c>
      <c r="CI117" s="24">
        <v>7</v>
      </c>
      <c r="CJ117" s="24">
        <v>6</v>
      </c>
      <c r="CK117" s="24">
        <v>5</v>
      </c>
      <c r="CL117" s="24">
        <v>5</v>
      </c>
      <c r="CM117" s="24">
        <v>5</v>
      </c>
      <c r="CN117" s="24">
        <v>4</v>
      </c>
      <c r="CO117" s="24">
        <v>4</v>
      </c>
      <c r="CP117" s="24">
        <v>3</v>
      </c>
      <c r="CQ117" s="24">
        <v>3</v>
      </c>
      <c r="CR117" s="24">
        <v>3</v>
      </c>
      <c r="CS117" s="24">
        <v>2</v>
      </c>
      <c r="CT117" s="24">
        <v>2</v>
      </c>
      <c r="CU117" s="24">
        <v>1</v>
      </c>
      <c r="CV117" s="24">
        <v>1</v>
      </c>
      <c r="CW117" s="24">
        <v>1</v>
      </c>
      <c r="CX117" s="24">
        <v>0</v>
      </c>
      <c r="CY117" s="24">
        <v>0</v>
      </c>
      <c r="CZ117" s="24">
        <v>0</v>
      </c>
      <c r="DA117" s="24">
        <v>0</v>
      </c>
      <c r="DB117" s="24">
        <v>0</v>
      </c>
      <c r="DC117" s="24">
        <v>40</v>
      </c>
      <c r="DD117" s="24">
        <v>40</v>
      </c>
      <c r="DE117" s="24">
        <v>41</v>
      </c>
      <c r="DF117" s="24">
        <v>40</v>
      </c>
      <c r="DG117" s="24">
        <v>41</v>
      </c>
      <c r="DH117" s="24">
        <v>41</v>
      </c>
      <c r="DI117" s="24">
        <v>41</v>
      </c>
      <c r="DJ117" s="24">
        <v>41</v>
      </c>
      <c r="DK117" s="24">
        <v>41</v>
      </c>
      <c r="DL117" s="24">
        <v>42</v>
      </c>
      <c r="DM117" s="24">
        <v>42</v>
      </c>
      <c r="DN117" s="24">
        <v>42</v>
      </c>
      <c r="DO117" s="24">
        <v>42</v>
      </c>
      <c r="DP117" s="24">
        <v>42</v>
      </c>
      <c r="DQ117" s="24">
        <v>42</v>
      </c>
      <c r="DR117" s="24">
        <v>42</v>
      </c>
      <c r="DS117" s="24">
        <v>41</v>
      </c>
      <c r="DT117" s="24">
        <v>41</v>
      </c>
      <c r="DU117" s="24">
        <v>40</v>
      </c>
      <c r="DV117" s="24">
        <v>40</v>
      </c>
      <c r="DW117" s="24">
        <v>40</v>
      </c>
      <c r="DX117" s="24">
        <v>39</v>
      </c>
      <c r="DY117" s="24">
        <v>38</v>
      </c>
      <c r="DZ117" s="24">
        <v>37</v>
      </c>
      <c r="EA117" s="24">
        <v>35</v>
      </c>
      <c r="EB117" s="24">
        <v>34</v>
      </c>
      <c r="EC117" s="24">
        <v>34</v>
      </c>
      <c r="ED117" s="24">
        <v>34</v>
      </c>
      <c r="EE117" s="24">
        <v>34</v>
      </c>
      <c r="EF117" s="24">
        <v>34</v>
      </c>
      <c r="EG117" s="24">
        <v>34</v>
      </c>
      <c r="EH117" s="24">
        <v>34</v>
      </c>
      <c r="EI117" s="24">
        <v>33</v>
      </c>
      <c r="EJ117" s="24">
        <v>33</v>
      </c>
      <c r="EK117" s="24">
        <v>32</v>
      </c>
      <c r="EL117" s="24">
        <v>31</v>
      </c>
      <c r="EM117" s="24">
        <v>31</v>
      </c>
      <c r="EN117" s="24">
        <v>30</v>
      </c>
      <c r="EO117" s="24">
        <v>29</v>
      </c>
      <c r="EP117" s="24">
        <v>29</v>
      </c>
      <c r="EQ117" s="24">
        <v>28</v>
      </c>
      <c r="ER117" s="24">
        <v>28</v>
      </c>
      <c r="ES117" s="24">
        <v>27</v>
      </c>
      <c r="ET117" s="24">
        <v>27</v>
      </c>
      <c r="EU117" s="24">
        <v>26</v>
      </c>
      <c r="EV117" s="24">
        <v>27</v>
      </c>
      <c r="EW117" s="24">
        <v>27</v>
      </c>
      <c r="EX117" s="24">
        <v>27</v>
      </c>
      <c r="EY117" s="24">
        <v>27</v>
      </c>
      <c r="EZ117" s="24">
        <v>28</v>
      </c>
      <c r="FA117" s="24">
        <v>28</v>
      </c>
      <c r="FB117" s="24">
        <v>28</v>
      </c>
      <c r="FC117" s="24">
        <v>29</v>
      </c>
      <c r="FD117" s="24">
        <v>29</v>
      </c>
      <c r="FE117" s="24">
        <v>29</v>
      </c>
      <c r="FF117" s="24">
        <v>29</v>
      </c>
      <c r="FG117" s="24">
        <v>28</v>
      </c>
      <c r="FH117" s="24">
        <v>28</v>
      </c>
      <c r="FI117" s="24">
        <v>28</v>
      </c>
      <c r="FJ117" s="24">
        <v>27</v>
      </c>
      <c r="FK117" s="24">
        <v>27</v>
      </c>
      <c r="FL117" s="24">
        <v>25</v>
      </c>
      <c r="FM117" s="24">
        <v>25</v>
      </c>
      <c r="FN117" s="24">
        <v>23</v>
      </c>
      <c r="FO117" s="24">
        <v>23</v>
      </c>
      <c r="FP117" s="24">
        <v>22</v>
      </c>
      <c r="FQ117" s="24">
        <v>21</v>
      </c>
      <c r="FR117" s="24">
        <v>21</v>
      </c>
      <c r="FS117" s="24">
        <v>18</v>
      </c>
      <c r="FT117" s="24">
        <v>17</v>
      </c>
      <c r="FU117" s="24">
        <v>16</v>
      </c>
      <c r="FV117" s="24">
        <v>16</v>
      </c>
      <c r="FW117" s="24">
        <v>15</v>
      </c>
      <c r="FX117" s="24">
        <v>14</v>
      </c>
      <c r="FY117" s="24">
        <v>14</v>
      </c>
      <c r="FZ117" s="24">
        <v>13</v>
      </c>
      <c r="GA117" s="24">
        <v>11</v>
      </c>
      <c r="GB117" s="24">
        <v>10</v>
      </c>
      <c r="GC117" s="24">
        <v>10</v>
      </c>
      <c r="GD117" s="24">
        <v>9</v>
      </c>
      <c r="GE117" s="24">
        <v>8</v>
      </c>
      <c r="GF117" s="24">
        <v>7</v>
      </c>
      <c r="GG117" s="24">
        <v>7</v>
      </c>
      <c r="GH117" s="24">
        <v>6</v>
      </c>
      <c r="GI117" s="24">
        <v>5</v>
      </c>
      <c r="GJ117" s="24">
        <v>5</v>
      </c>
      <c r="GK117" s="24">
        <v>5</v>
      </c>
      <c r="GL117" s="24">
        <v>4</v>
      </c>
      <c r="GM117" s="24">
        <v>4</v>
      </c>
      <c r="GN117" s="24">
        <v>3</v>
      </c>
      <c r="GO117" s="24">
        <v>3</v>
      </c>
      <c r="GP117" s="24">
        <v>3</v>
      </c>
      <c r="GQ117" s="24">
        <v>2</v>
      </c>
      <c r="GR117" s="24">
        <v>1</v>
      </c>
      <c r="GS117" s="24">
        <v>1</v>
      </c>
      <c r="GT117" s="24">
        <v>1</v>
      </c>
      <c r="GU117" s="24">
        <v>1</v>
      </c>
      <c r="GV117" s="24">
        <v>0</v>
      </c>
      <c r="GW117" s="24">
        <v>0</v>
      </c>
      <c r="GX117" s="24">
        <v>0</v>
      </c>
      <c r="GY117" s="25">
        <v>0</v>
      </c>
    </row>
    <row r="118" spans="1:207" s="17" customFormat="1" ht="12.75" hidden="1" x14ac:dyDescent="0.2">
      <c r="A118" s="23" t="s">
        <v>216</v>
      </c>
      <c r="B118" s="24">
        <v>2016</v>
      </c>
      <c r="C118" s="24">
        <f>SUM(Tabla1[[#This Row],[Hombres_0]:[Hombres_100 y más]])</f>
        <v>2254</v>
      </c>
      <c r="D118" s="24">
        <f>SUM(Tabla1[[#This Row],[Mujeres_0]:[Mujeres_100 y más]])</f>
        <v>2424</v>
      </c>
      <c r="E118" s="24">
        <f>Tabla1[[#This Row],[TOTAL HOMBRES]]+Tabla1[[#This Row],[TOTAL MUJERES]]</f>
        <v>4678</v>
      </c>
      <c r="F118" s="24">
        <v>45</v>
      </c>
      <c r="G118" s="24">
        <v>46</v>
      </c>
      <c r="H118" s="24">
        <v>46</v>
      </c>
      <c r="I118" s="24">
        <v>46</v>
      </c>
      <c r="J118" s="24">
        <v>46</v>
      </c>
      <c r="K118" s="24">
        <v>46</v>
      </c>
      <c r="L118" s="24">
        <v>46</v>
      </c>
      <c r="M118" s="24">
        <v>45</v>
      </c>
      <c r="N118" s="24">
        <v>46</v>
      </c>
      <c r="O118" s="24">
        <v>45</v>
      </c>
      <c r="P118" s="24">
        <v>45</v>
      </c>
      <c r="Q118" s="24">
        <v>45</v>
      </c>
      <c r="R118" s="24">
        <v>43</v>
      </c>
      <c r="S118" s="24">
        <v>43</v>
      </c>
      <c r="T118" s="24">
        <v>43</v>
      </c>
      <c r="U118" s="24">
        <v>42</v>
      </c>
      <c r="V118" s="24">
        <v>42</v>
      </c>
      <c r="W118" s="24">
        <v>41</v>
      </c>
      <c r="X118" s="24">
        <v>40</v>
      </c>
      <c r="Y118" s="24">
        <v>39</v>
      </c>
      <c r="Z118" s="24">
        <v>36</v>
      </c>
      <c r="AA118" s="24">
        <v>35</v>
      </c>
      <c r="AB118" s="24">
        <v>33</v>
      </c>
      <c r="AC118" s="24">
        <v>32</v>
      </c>
      <c r="AD118" s="24">
        <v>30</v>
      </c>
      <c r="AE118" s="24">
        <v>30</v>
      </c>
      <c r="AF118" s="24">
        <v>28</v>
      </c>
      <c r="AG118" s="24">
        <v>28</v>
      </c>
      <c r="AH118" s="24">
        <v>28</v>
      </c>
      <c r="AI118" s="24">
        <v>28</v>
      </c>
      <c r="AJ118" s="24">
        <v>27</v>
      </c>
      <c r="AK118" s="24">
        <v>28</v>
      </c>
      <c r="AL118" s="24">
        <v>28</v>
      </c>
      <c r="AM118" s="24">
        <v>28</v>
      </c>
      <c r="AN118" s="24">
        <v>27</v>
      </c>
      <c r="AO118" s="24">
        <v>27</v>
      </c>
      <c r="AP118" s="24">
        <v>27</v>
      </c>
      <c r="AQ118" s="24">
        <v>26</v>
      </c>
      <c r="AR118" s="24">
        <v>25</v>
      </c>
      <c r="AS118" s="24">
        <v>25</v>
      </c>
      <c r="AT118" s="24">
        <v>24</v>
      </c>
      <c r="AU118" s="24">
        <v>24</v>
      </c>
      <c r="AV118" s="24">
        <v>24</v>
      </c>
      <c r="AW118" s="24">
        <v>23</v>
      </c>
      <c r="AX118" s="24">
        <v>23</v>
      </c>
      <c r="AY118" s="24">
        <v>23</v>
      </c>
      <c r="AZ118" s="24">
        <v>22</v>
      </c>
      <c r="BA118" s="24">
        <v>22</v>
      </c>
      <c r="BB118" s="24">
        <v>22</v>
      </c>
      <c r="BC118" s="24">
        <v>22</v>
      </c>
      <c r="BD118" s="24">
        <v>23</v>
      </c>
      <c r="BE118" s="24">
        <v>23</v>
      </c>
      <c r="BF118" s="24">
        <v>23</v>
      </c>
      <c r="BG118" s="24">
        <v>23</v>
      </c>
      <c r="BH118" s="24">
        <v>23</v>
      </c>
      <c r="BI118" s="24">
        <v>23</v>
      </c>
      <c r="BJ118" s="24">
        <v>23</v>
      </c>
      <c r="BK118" s="24">
        <v>22</v>
      </c>
      <c r="BL118" s="24">
        <v>22</v>
      </c>
      <c r="BM118" s="24">
        <v>22</v>
      </c>
      <c r="BN118" s="24">
        <v>21</v>
      </c>
      <c r="BO118" s="24">
        <v>20</v>
      </c>
      <c r="BP118" s="24">
        <v>19</v>
      </c>
      <c r="BQ118" s="24">
        <v>18</v>
      </c>
      <c r="BR118" s="24">
        <v>18</v>
      </c>
      <c r="BS118" s="24">
        <v>17</v>
      </c>
      <c r="BT118" s="24">
        <v>16</v>
      </c>
      <c r="BU118" s="24">
        <v>15</v>
      </c>
      <c r="BV118" s="24">
        <v>15</v>
      </c>
      <c r="BW118" s="24">
        <v>14</v>
      </c>
      <c r="BX118" s="24">
        <v>14</v>
      </c>
      <c r="BY118" s="24">
        <v>13</v>
      </c>
      <c r="BZ118" s="24">
        <v>13</v>
      </c>
      <c r="CA118" s="24">
        <v>12</v>
      </c>
      <c r="CB118" s="24">
        <v>11</v>
      </c>
      <c r="CC118" s="24">
        <v>11</v>
      </c>
      <c r="CD118" s="24">
        <v>10</v>
      </c>
      <c r="CE118" s="24">
        <v>9</v>
      </c>
      <c r="CF118" s="24">
        <v>8</v>
      </c>
      <c r="CG118" s="24">
        <v>8</v>
      </c>
      <c r="CH118" s="24">
        <v>7</v>
      </c>
      <c r="CI118" s="24">
        <v>7</v>
      </c>
      <c r="CJ118" s="24">
        <v>6</v>
      </c>
      <c r="CK118" s="24">
        <v>5</v>
      </c>
      <c r="CL118" s="24">
        <v>5</v>
      </c>
      <c r="CM118" s="24">
        <v>5</v>
      </c>
      <c r="CN118" s="24">
        <v>4</v>
      </c>
      <c r="CO118" s="24">
        <v>4</v>
      </c>
      <c r="CP118" s="24">
        <v>3</v>
      </c>
      <c r="CQ118" s="24">
        <v>3</v>
      </c>
      <c r="CR118" s="24">
        <v>3</v>
      </c>
      <c r="CS118" s="24">
        <v>2</v>
      </c>
      <c r="CT118" s="24">
        <v>2</v>
      </c>
      <c r="CU118" s="24">
        <v>2</v>
      </c>
      <c r="CV118" s="24">
        <v>1</v>
      </c>
      <c r="CW118" s="24">
        <v>0</v>
      </c>
      <c r="CX118" s="24">
        <v>1</v>
      </c>
      <c r="CY118" s="24">
        <v>0</v>
      </c>
      <c r="CZ118" s="24">
        <v>0</v>
      </c>
      <c r="DA118" s="24">
        <v>0</v>
      </c>
      <c r="DB118" s="24">
        <v>0</v>
      </c>
      <c r="DC118" s="24">
        <v>38</v>
      </c>
      <c r="DD118" s="24">
        <v>39</v>
      </c>
      <c r="DE118" s="24">
        <v>41</v>
      </c>
      <c r="DF118" s="24">
        <v>40</v>
      </c>
      <c r="DG118" s="24">
        <v>40</v>
      </c>
      <c r="DH118" s="24">
        <v>41</v>
      </c>
      <c r="DI118" s="24">
        <v>41</v>
      </c>
      <c r="DJ118" s="24">
        <v>42</v>
      </c>
      <c r="DK118" s="24">
        <v>42</v>
      </c>
      <c r="DL118" s="24">
        <v>42</v>
      </c>
      <c r="DM118" s="24">
        <v>43</v>
      </c>
      <c r="DN118" s="24">
        <v>43</v>
      </c>
      <c r="DO118" s="24">
        <v>43</v>
      </c>
      <c r="DP118" s="24">
        <v>43</v>
      </c>
      <c r="DQ118" s="24">
        <v>42</v>
      </c>
      <c r="DR118" s="24">
        <v>42</v>
      </c>
      <c r="DS118" s="24">
        <v>42</v>
      </c>
      <c r="DT118" s="24">
        <v>41</v>
      </c>
      <c r="DU118" s="24">
        <v>41</v>
      </c>
      <c r="DV118" s="24">
        <v>40</v>
      </c>
      <c r="DW118" s="24">
        <v>39</v>
      </c>
      <c r="DX118" s="24">
        <v>38</v>
      </c>
      <c r="DY118" s="24">
        <v>37</v>
      </c>
      <c r="DZ118" s="24">
        <v>37</v>
      </c>
      <c r="EA118" s="24">
        <v>35</v>
      </c>
      <c r="EB118" s="24">
        <v>32</v>
      </c>
      <c r="EC118" s="24">
        <v>32</v>
      </c>
      <c r="ED118" s="24">
        <v>32</v>
      </c>
      <c r="EE118" s="24">
        <v>32</v>
      </c>
      <c r="EF118" s="24">
        <v>32</v>
      </c>
      <c r="EG118" s="24">
        <v>32</v>
      </c>
      <c r="EH118" s="24">
        <v>32</v>
      </c>
      <c r="EI118" s="24">
        <v>32</v>
      </c>
      <c r="EJ118" s="24">
        <v>30</v>
      </c>
      <c r="EK118" s="24">
        <v>30</v>
      </c>
      <c r="EL118" s="24">
        <v>30</v>
      </c>
      <c r="EM118" s="24">
        <v>29</v>
      </c>
      <c r="EN118" s="24">
        <v>28</v>
      </c>
      <c r="EO118" s="24">
        <v>27</v>
      </c>
      <c r="EP118" s="24">
        <v>27</v>
      </c>
      <c r="EQ118" s="24">
        <v>26</v>
      </c>
      <c r="ER118" s="24">
        <v>26</v>
      </c>
      <c r="ES118" s="24">
        <v>25</v>
      </c>
      <c r="ET118" s="24">
        <v>26</v>
      </c>
      <c r="EU118" s="24">
        <v>26</v>
      </c>
      <c r="EV118" s="24">
        <v>25</v>
      </c>
      <c r="EW118" s="24">
        <v>26</v>
      </c>
      <c r="EX118" s="24">
        <v>26</v>
      </c>
      <c r="EY118" s="24">
        <v>26</v>
      </c>
      <c r="EZ118" s="24">
        <v>27</v>
      </c>
      <c r="FA118" s="24">
        <v>27</v>
      </c>
      <c r="FB118" s="24">
        <v>28</v>
      </c>
      <c r="FC118" s="24">
        <v>28</v>
      </c>
      <c r="FD118" s="24">
        <v>28</v>
      </c>
      <c r="FE118" s="24">
        <v>28</v>
      </c>
      <c r="FF118" s="24">
        <v>28</v>
      </c>
      <c r="FG118" s="24">
        <v>28</v>
      </c>
      <c r="FH118" s="24">
        <v>27</v>
      </c>
      <c r="FI118" s="24">
        <v>27</v>
      </c>
      <c r="FJ118" s="24">
        <v>27</v>
      </c>
      <c r="FK118" s="24">
        <v>26</v>
      </c>
      <c r="FL118" s="24">
        <v>26</v>
      </c>
      <c r="FM118" s="24">
        <v>24</v>
      </c>
      <c r="FN118" s="24">
        <v>23</v>
      </c>
      <c r="FO118" s="24">
        <v>22</v>
      </c>
      <c r="FP118" s="24">
        <v>21</v>
      </c>
      <c r="FQ118" s="24">
        <v>21</v>
      </c>
      <c r="FR118" s="24">
        <v>20</v>
      </c>
      <c r="FS118" s="24">
        <v>19</v>
      </c>
      <c r="FT118" s="24">
        <v>18</v>
      </c>
      <c r="FU118" s="24">
        <v>18</v>
      </c>
      <c r="FV118" s="24">
        <v>16</v>
      </c>
      <c r="FW118" s="24">
        <v>15</v>
      </c>
      <c r="FX118" s="24">
        <v>14</v>
      </c>
      <c r="FY118" s="24">
        <v>14</v>
      </c>
      <c r="FZ118" s="24">
        <v>13</v>
      </c>
      <c r="GA118" s="24">
        <v>12</v>
      </c>
      <c r="GB118" s="24">
        <v>11</v>
      </c>
      <c r="GC118" s="24">
        <v>10</v>
      </c>
      <c r="GD118" s="24">
        <v>9</v>
      </c>
      <c r="GE118" s="24">
        <v>9</v>
      </c>
      <c r="GF118" s="24">
        <v>7</v>
      </c>
      <c r="GG118" s="24">
        <v>7</v>
      </c>
      <c r="GH118" s="24">
        <v>6</v>
      </c>
      <c r="GI118" s="24">
        <v>5</v>
      </c>
      <c r="GJ118" s="24">
        <v>5</v>
      </c>
      <c r="GK118" s="24">
        <v>5</v>
      </c>
      <c r="GL118" s="24">
        <v>4</v>
      </c>
      <c r="GM118" s="24">
        <v>4</v>
      </c>
      <c r="GN118" s="24">
        <v>3</v>
      </c>
      <c r="GO118" s="24">
        <v>3</v>
      </c>
      <c r="GP118" s="24">
        <v>3</v>
      </c>
      <c r="GQ118" s="24">
        <v>2</v>
      </c>
      <c r="GR118" s="24">
        <v>1</v>
      </c>
      <c r="GS118" s="24">
        <v>1</v>
      </c>
      <c r="GT118" s="24">
        <v>1</v>
      </c>
      <c r="GU118" s="24">
        <v>1</v>
      </c>
      <c r="GV118" s="24">
        <v>1</v>
      </c>
      <c r="GW118" s="24">
        <v>0</v>
      </c>
      <c r="GX118" s="24">
        <v>0</v>
      </c>
      <c r="GY118" s="25">
        <v>0</v>
      </c>
    </row>
    <row r="119" spans="1:207" s="17" customFormat="1" ht="12.75" hidden="1" x14ac:dyDescent="0.2">
      <c r="A119" s="23" t="s">
        <v>216</v>
      </c>
      <c r="B119" s="24">
        <v>2017</v>
      </c>
      <c r="C119" s="24">
        <f>SUM(Tabla1[[#This Row],[Hombres_0]:[Hombres_100 y más]])</f>
        <v>2222</v>
      </c>
      <c r="D119" s="24">
        <f>SUM(Tabla1[[#This Row],[Mujeres_0]:[Mujeres_100 y más]])</f>
        <v>2389</v>
      </c>
      <c r="E119" s="24">
        <f>Tabla1[[#This Row],[TOTAL HOMBRES]]+Tabla1[[#This Row],[TOTAL MUJERES]]</f>
        <v>4611</v>
      </c>
      <c r="F119" s="24">
        <v>43</v>
      </c>
      <c r="G119" s="24">
        <v>44</v>
      </c>
      <c r="H119" s="24">
        <v>44</v>
      </c>
      <c r="I119" s="24">
        <v>43</v>
      </c>
      <c r="J119" s="24">
        <v>43</v>
      </c>
      <c r="K119" s="24">
        <v>44</v>
      </c>
      <c r="L119" s="24">
        <v>44</v>
      </c>
      <c r="M119" s="24">
        <v>43</v>
      </c>
      <c r="N119" s="24">
        <v>43</v>
      </c>
      <c r="O119" s="24">
        <v>42</v>
      </c>
      <c r="P119" s="24">
        <v>42</v>
      </c>
      <c r="Q119" s="24">
        <v>42</v>
      </c>
      <c r="R119" s="24">
        <v>41</v>
      </c>
      <c r="S119" s="24">
        <v>41</v>
      </c>
      <c r="T119" s="24">
        <v>40</v>
      </c>
      <c r="U119" s="24">
        <v>40</v>
      </c>
      <c r="V119" s="24">
        <v>39</v>
      </c>
      <c r="W119" s="24">
        <v>39</v>
      </c>
      <c r="X119" s="24">
        <v>38</v>
      </c>
      <c r="Y119" s="24">
        <v>37</v>
      </c>
      <c r="Z119" s="24">
        <v>35</v>
      </c>
      <c r="AA119" s="24">
        <v>34</v>
      </c>
      <c r="AB119" s="24">
        <v>33</v>
      </c>
      <c r="AC119" s="24">
        <v>32</v>
      </c>
      <c r="AD119" s="24">
        <v>31</v>
      </c>
      <c r="AE119" s="24">
        <v>30</v>
      </c>
      <c r="AF119" s="24">
        <v>29</v>
      </c>
      <c r="AG119" s="24">
        <v>28</v>
      </c>
      <c r="AH119" s="24">
        <v>28</v>
      </c>
      <c r="AI119" s="24">
        <v>28</v>
      </c>
      <c r="AJ119" s="24">
        <v>28</v>
      </c>
      <c r="AK119" s="24">
        <v>27</v>
      </c>
      <c r="AL119" s="24">
        <v>28</v>
      </c>
      <c r="AM119" s="24">
        <v>28</v>
      </c>
      <c r="AN119" s="24">
        <v>27</v>
      </c>
      <c r="AO119" s="24">
        <v>27</v>
      </c>
      <c r="AP119" s="24">
        <v>27</v>
      </c>
      <c r="AQ119" s="24">
        <v>27</v>
      </c>
      <c r="AR119" s="24">
        <v>25</v>
      </c>
      <c r="AS119" s="24">
        <v>25</v>
      </c>
      <c r="AT119" s="24">
        <v>25</v>
      </c>
      <c r="AU119" s="24">
        <v>24</v>
      </c>
      <c r="AV119" s="24">
        <v>24</v>
      </c>
      <c r="AW119" s="24">
        <v>23</v>
      </c>
      <c r="AX119" s="24">
        <v>23</v>
      </c>
      <c r="AY119" s="24">
        <v>23</v>
      </c>
      <c r="AZ119" s="24">
        <v>23</v>
      </c>
      <c r="BA119" s="24">
        <v>23</v>
      </c>
      <c r="BB119" s="24">
        <v>23</v>
      </c>
      <c r="BC119" s="24">
        <v>23</v>
      </c>
      <c r="BD119" s="24">
        <v>24</v>
      </c>
      <c r="BE119" s="24">
        <v>24</v>
      </c>
      <c r="BF119" s="24">
        <v>24</v>
      </c>
      <c r="BG119" s="24">
        <v>23</v>
      </c>
      <c r="BH119" s="24">
        <v>23</v>
      </c>
      <c r="BI119" s="24">
        <v>23</v>
      </c>
      <c r="BJ119" s="24">
        <v>23</v>
      </c>
      <c r="BK119" s="24">
        <v>23</v>
      </c>
      <c r="BL119" s="24">
        <v>22</v>
      </c>
      <c r="BM119" s="24">
        <v>22</v>
      </c>
      <c r="BN119" s="24">
        <v>22</v>
      </c>
      <c r="BO119" s="24">
        <v>20</v>
      </c>
      <c r="BP119" s="24">
        <v>20</v>
      </c>
      <c r="BQ119" s="24">
        <v>19</v>
      </c>
      <c r="BR119" s="24">
        <v>18</v>
      </c>
      <c r="BS119" s="24">
        <v>18</v>
      </c>
      <c r="BT119" s="24">
        <v>17</v>
      </c>
      <c r="BU119" s="24">
        <v>16</v>
      </c>
      <c r="BV119" s="24">
        <v>15</v>
      </c>
      <c r="BW119" s="24">
        <v>15</v>
      </c>
      <c r="BX119" s="24">
        <v>14</v>
      </c>
      <c r="BY119" s="24">
        <v>14</v>
      </c>
      <c r="BZ119" s="24">
        <v>13</v>
      </c>
      <c r="CA119" s="24">
        <v>12</v>
      </c>
      <c r="CB119" s="24">
        <v>11</v>
      </c>
      <c r="CC119" s="24">
        <v>11</v>
      </c>
      <c r="CD119" s="24">
        <v>10</v>
      </c>
      <c r="CE119" s="24">
        <v>9</v>
      </c>
      <c r="CF119" s="24">
        <v>8</v>
      </c>
      <c r="CG119" s="24">
        <v>8</v>
      </c>
      <c r="CH119" s="24">
        <v>7</v>
      </c>
      <c r="CI119" s="24">
        <v>7</v>
      </c>
      <c r="CJ119" s="24">
        <v>5</v>
      </c>
      <c r="CK119" s="24">
        <v>5</v>
      </c>
      <c r="CL119" s="24">
        <v>5</v>
      </c>
      <c r="CM119" s="24">
        <v>5</v>
      </c>
      <c r="CN119" s="24">
        <v>4</v>
      </c>
      <c r="CO119" s="24">
        <v>4</v>
      </c>
      <c r="CP119" s="24">
        <v>3</v>
      </c>
      <c r="CQ119" s="24">
        <v>3</v>
      </c>
      <c r="CR119" s="24">
        <v>3</v>
      </c>
      <c r="CS119" s="24">
        <v>2</v>
      </c>
      <c r="CT119" s="24">
        <v>2</v>
      </c>
      <c r="CU119" s="24">
        <v>2</v>
      </c>
      <c r="CV119" s="24">
        <v>1</v>
      </c>
      <c r="CW119" s="24">
        <v>0</v>
      </c>
      <c r="CX119" s="24">
        <v>0</v>
      </c>
      <c r="CY119" s="24">
        <v>0</v>
      </c>
      <c r="CZ119" s="24">
        <v>0</v>
      </c>
      <c r="DA119" s="24">
        <v>0</v>
      </c>
      <c r="DB119" s="24">
        <v>0</v>
      </c>
      <c r="DC119" s="24">
        <v>38</v>
      </c>
      <c r="DD119" s="24">
        <v>38</v>
      </c>
      <c r="DE119" s="24">
        <v>39</v>
      </c>
      <c r="DF119" s="24">
        <v>39</v>
      </c>
      <c r="DG119" s="24">
        <v>38</v>
      </c>
      <c r="DH119" s="24">
        <v>40</v>
      </c>
      <c r="DI119" s="24">
        <v>40</v>
      </c>
      <c r="DJ119" s="24">
        <v>39</v>
      </c>
      <c r="DK119" s="24">
        <v>40</v>
      </c>
      <c r="DL119" s="24">
        <v>40</v>
      </c>
      <c r="DM119" s="24">
        <v>40</v>
      </c>
      <c r="DN119" s="24">
        <v>40</v>
      </c>
      <c r="DO119" s="24">
        <v>40</v>
      </c>
      <c r="DP119" s="24">
        <v>40</v>
      </c>
      <c r="DQ119" s="24">
        <v>40</v>
      </c>
      <c r="DR119" s="24">
        <v>39</v>
      </c>
      <c r="DS119" s="24">
        <v>39</v>
      </c>
      <c r="DT119" s="24">
        <v>39</v>
      </c>
      <c r="DU119" s="24">
        <v>38</v>
      </c>
      <c r="DV119" s="24">
        <v>37</v>
      </c>
      <c r="DW119" s="24">
        <v>37</v>
      </c>
      <c r="DX119" s="24">
        <v>36</v>
      </c>
      <c r="DY119" s="24">
        <v>35</v>
      </c>
      <c r="DZ119" s="24">
        <v>35</v>
      </c>
      <c r="EA119" s="24">
        <v>34</v>
      </c>
      <c r="EB119" s="24">
        <v>33</v>
      </c>
      <c r="EC119" s="24">
        <v>32</v>
      </c>
      <c r="ED119" s="24">
        <v>31</v>
      </c>
      <c r="EE119" s="24">
        <v>31</v>
      </c>
      <c r="EF119" s="24">
        <v>31</v>
      </c>
      <c r="EG119" s="24">
        <v>31</v>
      </c>
      <c r="EH119" s="24">
        <v>32</v>
      </c>
      <c r="EI119" s="24">
        <v>31</v>
      </c>
      <c r="EJ119" s="24">
        <v>31</v>
      </c>
      <c r="EK119" s="24">
        <v>30</v>
      </c>
      <c r="EL119" s="24">
        <v>30</v>
      </c>
      <c r="EM119" s="24">
        <v>30</v>
      </c>
      <c r="EN119" s="24">
        <v>28</v>
      </c>
      <c r="EO119" s="24">
        <v>28</v>
      </c>
      <c r="EP119" s="24">
        <v>27</v>
      </c>
      <c r="EQ119" s="24">
        <v>26</v>
      </c>
      <c r="ER119" s="24">
        <v>26</v>
      </c>
      <c r="ES119" s="24">
        <v>25</v>
      </c>
      <c r="ET119" s="24">
        <v>26</v>
      </c>
      <c r="EU119" s="24">
        <v>26</v>
      </c>
      <c r="EV119" s="24">
        <v>25</v>
      </c>
      <c r="EW119" s="24">
        <v>26</v>
      </c>
      <c r="EX119" s="24">
        <v>26</v>
      </c>
      <c r="EY119" s="24">
        <v>26</v>
      </c>
      <c r="EZ119" s="24">
        <v>26</v>
      </c>
      <c r="FA119" s="24">
        <v>28</v>
      </c>
      <c r="FB119" s="24">
        <v>28</v>
      </c>
      <c r="FC119" s="24">
        <v>28</v>
      </c>
      <c r="FD119" s="24">
        <v>28</v>
      </c>
      <c r="FE119" s="24">
        <v>28</v>
      </c>
      <c r="FF119" s="24">
        <v>29</v>
      </c>
      <c r="FG119" s="24">
        <v>29</v>
      </c>
      <c r="FH119" s="24">
        <v>29</v>
      </c>
      <c r="FI119" s="24">
        <v>28</v>
      </c>
      <c r="FJ119" s="24">
        <v>27</v>
      </c>
      <c r="FK119" s="24">
        <v>26</v>
      </c>
      <c r="FL119" s="24">
        <v>26</v>
      </c>
      <c r="FM119" s="24">
        <v>25</v>
      </c>
      <c r="FN119" s="24">
        <v>24</v>
      </c>
      <c r="FO119" s="24">
        <v>23</v>
      </c>
      <c r="FP119" s="24">
        <v>22</v>
      </c>
      <c r="FQ119" s="24">
        <v>21</v>
      </c>
      <c r="FR119" s="24">
        <v>20</v>
      </c>
      <c r="FS119" s="24">
        <v>20</v>
      </c>
      <c r="FT119" s="24">
        <v>19</v>
      </c>
      <c r="FU119" s="24">
        <v>18</v>
      </c>
      <c r="FV119" s="24">
        <v>17</v>
      </c>
      <c r="FW119" s="24">
        <v>16</v>
      </c>
      <c r="FX119" s="24">
        <v>15</v>
      </c>
      <c r="FY119" s="24">
        <v>14</v>
      </c>
      <c r="FZ119" s="24">
        <v>13</v>
      </c>
      <c r="GA119" s="24">
        <v>12</v>
      </c>
      <c r="GB119" s="24">
        <v>12</v>
      </c>
      <c r="GC119" s="24">
        <v>10</v>
      </c>
      <c r="GD119" s="24">
        <v>9</v>
      </c>
      <c r="GE119" s="24">
        <v>9</v>
      </c>
      <c r="GF119" s="24">
        <v>7</v>
      </c>
      <c r="GG119" s="24">
        <v>7</v>
      </c>
      <c r="GH119" s="24">
        <v>6</v>
      </c>
      <c r="GI119" s="24">
        <v>5</v>
      </c>
      <c r="GJ119" s="24">
        <v>5</v>
      </c>
      <c r="GK119" s="24">
        <v>5</v>
      </c>
      <c r="GL119" s="24">
        <v>5</v>
      </c>
      <c r="GM119" s="24">
        <v>4</v>
      </c>
      <c r="GN119" s="24">
        <v>3</v>
      </c>
      <c r="GO119" s="24">
        <v>3</v>
      </c>
      <c r="GP119" s="24">
        <v>3</v>
      </c>
      <c r="GQ119" s="24">
        <v>2</v>
      </c>
      <c r="GR119" s="24">
        <v>2</v>
      </c>
      <c r="GS119" s="24">
        <v>1</v>
      </c>
      <c r="GT119" s="24">
        <v>1</v>
      </c>
      <c r="GU119" s="24">
        <v>1</v>
      </c>
      <c r="GV119" s="24">
        <v>1</v>
      </c>
      <c r="GW119" s="24">
        <v>1</v>
      </c>
      <c r="GX119" s="24">
        <v>0</v>
      </c>
      <c r="GY119" s="25">
        <v>0</v>
      </c>
    </row>
    <row r="120" spans="1:207" s="17" customFormat="1" ht="12.75" hidden="1" x14ac:dyDescent="0.2">
      <c r="A120" s="23" t="s">
        <v>216</v>
      </c>
      <c r="B120" s="24">
        <v>2018</v>
      </c>
      <c r="C120" s="24">
        <f>SUM(Tabla1[[#This Row],[Hombres_0]:[Hombres_100 y más]])</f>
        <v>2235</v>
      </c>
      <c r="D120" s="24">
        <f>SUM(Tabla1[[#This Row],[Mujeres_0]:[Mujeres_100 y más]])</f>
        <v>2401</v>
      </c>
      <c r="E120" s="24">
        <f>Tabla1[[#This Row],[TOTAL HOMBRES]]+Tabla1[[#This Row],[TOTAL MUJERES]]</f>
        <v>4636</v>
      </c>
      <c r="F120" s="24">
        <v>42</v>
      </c>
      <c r="G120" s="24">
        <v>43</v>
      </c>
      <c r="H120" s="24">
        <v>43</v>
      </c>
      <c r="I120" s="24">
        <v>44</v>
      </c>
      <c r="J120" s="24">
        <v>43</v>
      </c>
      <c r="K120" s="24">
        <v>43</v>
      </c>
      <c r="L120" s="24">
        <v>44</v>
      </c>
      <c r="M120" s="24">
        <v>44</v>
      </c>
      <c r="N120" s="24">
        <v>42</v>
      </c>
      <c r="O120" s="24">
        <v>42</v>
      </c>
      <c r="P120" s="24">
        <v>43</v>
      </c>
      <c r="Q120" s="24">
        <v>41</v>
      </c>
      <c r="R120" s="24">
        <v>42</v>
      </c>
      <c r="S120" s="24">
        <v>40</v>
      </c>
      <c r="T120" s="24">
        <v>41</v>
      </c>
      <c r="U120" s="24">
        <v>39</v>
      </c>
      <c r="V120" s="24">
        <v>39</v>
      </c>
      <c r="W120" s="24">
        <v>39</v>
      </c>
      <c r="X120" s="24">
        <v>36</v>
      </c>
      <c r="Y120" s="24">
        <v>36</v>
      </c>
      <c r="Z120" s="24">
        <v>35</v>
      </c>
      <c r="AA120" s="24">
        <v>35</v>
      </c>
      <c r="AB120" s="24">
        <v>33</v>
      </c>
      <c r="AC120" s="24">
        <v>33</v>
      </c>
      <c r="AD120" s="24">
        <v>31</v>
      </c>
      <c r="AE120" s="24">
        <v>31</v>
      </c>
      <c r="AF120" s="24">
        <v>27</v>
      </c>
      <c r="AG120" s="24">
        <v>29</v>
      </c>
      <c r="AH120" s="24">
        <v>28</v>
      </c>
      <c r="AI120" s="24">
        <v>28</v>
      </c>
      <c r="AJ120" s="24">
        <v>27</v>
      </c>
      <c r="AK120" s="24">
        <v>28</v>
      </c>
      <c r="AL120" s="24">
        <v>27</v>
      </c>
      <c r="AM120" s="24">
        <v>28</v>
      </c>
      <c r="AN120" s="24">
        <v>27</v>
      </c>
      <c r="AO120" s="24">
        <v>27</v>
      </c>
      <c r="AP120" s="24">
        <v>28</v>
      </c>
      <c r="AQ120" s="24">
        <v>27</v>
      </c>
      <c r="AR120" s="24">
        <v>27</v>
      </c>
      <c r="AS120" s="24">
        <v>25</v>
      </c>
      <c r="AT120" s="24">
        <v>24</v>
      </c>
      <c r="AU120" s="24">
        <v>25</v>
      </c>
      <c r="AV120" s="24">
        <v>23</v>
      </c>
      <c r="AW120" s="24">
        <v>24</v>
      </c>
      <c r="AX120" s="24">
        <v>23</v>
      </c>
      <c r="AY120" s="24">
        <v>23</v>
      </c>
      <c r="AZ120" s="24">
        <v>22</v>
      </c>
      <c r="BA120" s="24">
        <v>23</v>
      </c>
      <c r="BB120" s="24">
        <v>22</v>
      </c>
      <c r="BC120" s="24">
        <v>24</v>
      </c>
      <c r="BD120" s="24">
        <v>24</v>
      </c>
      <c r="BE120" s="24">
        <v>23</v>
      </c>
      <c r="BF120" s="24">
        <v>23</v>
      </c>
      <c r="BG120" s="24">
        <v>24</v>
      </c>
      <c r="BH120" s="24">
        <v>24</v>
      </c>
      <c r="BI120" s="24">
        <v>24</v>
      </c>
      <c r="BJ120" s="24">
        <v>23</v>
      </c>
      <c r="BK120" s="24">
        <v>24</v>
      </c>
      <c r="BL120" s="24">
        <v>24</v>
      </c>
      <c r="BM120" s="24">
        <v>23</v>
      </c>
      <c r="BN120" s="24">
        <v>23</v>
      </c>
      <c r="BO120" s="24">
        <v>21</v>
      </c>
      <c r="BP120" s="24">
        <v>20</v>
      </c>
      <c r="BQ120" s="24">
        <v>20</v>
      </c>
      <c r="BR120" s="24">
        <v>18</v>
      </c>
      <c r="BS120" s="24">
        <v>19</v>
      </c>
      <c r="BT120" s="24">
        <v>16</v>
      </c>
      <c r="BU120" s="24">
        <v>16</v>
      </c>
      <c r="BV120" s="24">
        <v>16</v>
      </c>
      <c r="BW120" s="24">
        <v>14</v>
      </c>
      <c r="BX120" s="24">
        <v>14</v>
      </c>
      <c r="BY120" s="24">
        <v>14</v>
      </c>
      <c r="BZ120" s="24">
        <v>14</v>
      </c>
      <c r="CA120" s="24">
        <v>13</v>
      </c>
      <c r="CB120" s="24">
        <v>11</v>
      </c>
      <c r="CC120" s="24">
        <v>12</v>
      </c>
      <c r="CD120" s="24">
        <v>11</v>
      </c>
      <c r="CE120" s="24">
        <v>9</v>
      </c>
      <c r="CF120" s="24">
        <v>9</v>
      </c>
      <c r="CG120" s="24">
        <v>8</v>
      </c>
      <c r="CH120" s="24">
        <v>7</v>
      </c>
      <c r="CI120" s="24">
        <v>6</v>
      </c>
      <c r="CJ120" s="24">
        <v>6</v>
      </c>
      <c r="CK120" s="24">
        <v>6</v>
      </c>
      <c r="CL120" s="24">
        <v>5</v>
      </c>
      <c r="CM120" s="24">
        <v>2</v>
      </c>
      <c r="CN120" s="24">
        <v>4</v>
      </c>
      <c r="CO120" s="24">
        <v>4</v>
      </c>
      <c r="CP120" s="24">
        <v>3</v>
      </c>
      <c r="CQ120" s="24">
        <v>3</v>
      </c>
      <c r="CR120" s="24">
        <v>3</v>
      </c>
      <c r="CS120" s="24">
        <v>3</v>
      </c>
      <c r="CT120" s="24">
        <v>4</v>
      </c>
      <c r="CU120" s="24">
        <v>1</v>
      </c>
      <c r="CV120" s="24">
        <v>2</v>
      </c>
      <c r="CW120" s="24">
        <v>0</v>
      </c>
      <c r="CX120" s="24">
        <v>0</v>
      </c>
      <c r="CY120" s="24">
        <v>0</v>
      </c>
      <c r="CZ120" s="24">
        <v>2</v>
      </c>
      <c r="DA120" s="24">
        <v>0</v>
      </c>
      <c r="DB120" s="24">
        <v>0</v>
      </c>
      <c r="DC120" s="24">
        <v>38</v>
      </c>
      <c r="DD120" s="24">
        <v>38</v>
      </c>
      <c r="DE120" s="24">
        <v>39</v>
      </c>
      <c r="DF120" s="24">
        <v>38</v>
      </c>
      <c r="DG120" s="24">
        <v>38</v>
      </c>
      <c r="DH120" s="24">
        <v>39</v>
      </c>
      <c r="DI120" s="24">
        <v>40</v>
      </c>
      <c r="DJ120" s="24">
        <v>40</v>
      </c>
      <c r="DK120" s="24">
        <v>39</v>
      </c>
      <c r="DL120" s="24">
        <v>40</v>
      </c>
      <c r="DM120" s="24">
        <v>40</v>
      </c>
      <c r="DN120" s="24">
        <v>40</v>
      </c>
      <c r="DO120" s="24">
        <v>40</v>
      </c>
      <c r="DP120" s="24">
        <v>39</v>
      </c>
      <c r="DQ120" s="24">
        <v>39</v>
      </c>
      <c r="DR120" s="24">
        <v>39</v>
      </c>
      <c r="DS120" s="24">
        <v>39</v>
      </c>
      <c r="DT120" s="24">
        <v>38</v>
      </c>
      <c r="DU120" s="24">
        <v>38</v>
      </c>
      <c r="DV120" s="24">
        <v>36</v>
      </c>
      <c r="DW120" s="24">
        <v>36</v>
      </c>
      <c r="DX120" s="24">
        <v>35</v>
      </c>
      <c r="DY120" s="24">
        <v>36</v>
      </c>
      <c r="DZ120" s="24">
        <v>34</v>
      </c>
      <c r="EA120" s="24">
        <v>34</v>
      </c>
      <c r="EB120" s="24">
        <v>33</v>
      </c>
      <c r="EC120" s="24">
        <v>32</v>
      </c>
      <c r="ED120" s="24">
        <v>32</v>
      </c>
      <c r="EE120" s="24">
        <v>32</v>
      </c>
      <c r="EF120" s="24">
        <v>32</v>
      </c>
      <c r="EG120" s="24">
        <v>32</v>
      </c>
      <c r="EH120" s="24">
        <v>31</v>
      </c>
      <c r="EI120" s="24">
        <v>31</v>
      </c>
      <c r="EJ120" s="24">
        <v>31</v>
      </c>
      <c r="EK120" s="24">
        <v>30</v>
      </c>
      <c r="EL120" s="24">
        <v>30</v>
      </c>
      <c r="EM120" s="24">
        <v>29</v>
      </c>
      <c r="EN120" s="24">
        <v>30</v>
      </c>
      <c r="EO120" s="24">
        <v>28</v>
      </c>
      <c r="EP120" s="24">
        <v>27</v>
      </c>
      <c r="EQ120" s="24">
        <v>28</v>
      </c>
      <c r="ER120" s="24">
        <v>26</v>
      </c>
      <c r="ES120" s="24">
        <v>25</v>
      </c>
      <c r="ET120" s="24">
        <v>26</v>
      </c>
      <c r="EU120" s="24">
        <v>26</v>
      </c>
      <c r="EV120" s="24">
        <v>25</v>
      </c>
      <c r="EW120" s="24">
        <v>26</v>
      </c>
      <c r="EX120" s="24">
        <v>26</v>
      </c>
      <c r="EY120" s="24">
        <v>26</v>
      </c>
      <c r="EZ120" s="24">
        <v>26</v>
      </c>
      <c r="FA120" s="24">
        <v>27</v>
      </c>
      <c r="FB120" s="24">
        <v>28</v>
      </c>
      <c r="FC120" s="24">
        <v>28</v>
      </c>
      <c r="FD120" s="24">
        <v>27</v>
      </c>
      <c r="FE120" s="24">
        <v>29</v>
      </c>
      <c r="FF120" s="24">
        <v>29</v>
      </c>
      <c r="FG120" s="24">
        <v>30</v>
      </c>
      <c r="FH120" s="24">
        <v>30</v>
      </c>
      <c r="FI120" s="24">
        <v>30</v>
      </c>
      <c r="FJ120" s="24">
        <v>28</v>
      </c>
      <c r="FK120" s="24">
        <v>27</v>
      </c>
      <c r="FL120" s="24">
        <v>27</v>
      </c>
      <c r="FM120" s="24">
        <v>25</v>
      </c>
      <c r="FN120" s="24">
        <v>25</v>
      </c>
      <c r="FO120" s="24">
        <v>23</v>
      </c>
      <c r="FP120" s="24">
        <v>22</v>
      </c>
      <c r="FQ120" s="24">
        <v>21</v>
      </c>
      <c r="FR120" s="24">
        <v>21</v>
      </c>
      <c r="FS120" s="24">
        <v>20</v>
      </c>
      <c r="FT120" s="24">
        <v>20</v>
      </c>
      <c r="FU120" s="24">
        <v>18</v>
      </c>
      <c r="FV120" s="24">
        <v>17</v>
      </c>
      <c r="FW120" s="24">
        <v>17</v>
      </c>
      <c r="FX120" s="24">
        <v>15</v>
      </c>
      <c r="FY120" s="24">
        <v>15</v>
      </c>
      <c r="FZ120" s="24">
        <v>14</v>
      </c>
      <c r="GA120" s="24">
        <v>13</v>
      </c>
      <c r="GB120" s="24">
        <v>11</v>
      </c>
      <c r="GC120" s="24">
        <v>10</v>
      </c>
      <c r="GD120" s="24">
        <v>10</v>
      </c>
      <c r="GE120" s="24">
        <v>9</v>
      </c>
      <c r="GF120" s="24">
        <v>7</v>
      </c>
      <c r="GG120" s="24">
        <v>8</v>
      </c>
      <c r="GH120" s="24">
        <v>6</v>
      </c>
      <c r="GI120" s="24">
        <v>5</v>
      </c>
      <c r="GJ120" s="24">
        <v>5</v>
      </c>
      <c r="GK120" s="24">
        <v>4</v>
      </c>
      <c r="GL120" s="24">
        <v>4</v>
      </c>
      <c r="GM120" s="24">
        <v>5</v>
      </c>
      <c r="GN120" s="24">
        <v>2</v>
      </c>
      <c r="GO120" s="24">
        <v>2</v>
      </c>
      <c r="GP120" s="24">
        <v>3</v>
      </c>
      <c r="GQ120" s="24">
        <v>3</v>
      </c>
      <c r="GR120" s="24">
        <v>2</v>
      </c>
      <c r="GS120" s="24">
        <v>2</v>
      </c>
      <c r="GT120" s="24">
        <v>3</v>
      </c>
      <c r="GU120" s="24">
        <v>0</v>
      </c>
      <c r="GV120" s="24">
        <v>0</v>
      </c>
      <c r="GW120" s="24">
        <v>1</v>
      </c>
      <c r="GX120" s="24">
        <v>1</v>
      </c>
      <c r="GY120" s="25">
        <v>0</v>
      </c>
    </row>
    <row r="121" spans="1:207" s="17" customFormat="1" ht="12.75" hidden="1" x14ac:dyDescent="0.2">
      <c r="A121" s="23" t="s">
        <v>216</v>
      </c>
      <c r="B121" s="24">
        <v>2019</v>
      </c>
      <c r="C121" s="24">
        <f>SUM(Tabla1[[#This Row],[Hombres_0]:[Hombres_100 y más]])</f>
        <v>2229</v>
      </c>
      <c r="D121" s="24">
        <f>SUM(Tabla1[[#This Row],[Mujeres_0]:[Mujeres_100 y más]])</f>
        <v>2391</v>
      </c>
      <c r="E121" s="24">
        <f>Tabla1[[#This Row],[TOTAL HOMBRES]]+Tabla1[[#This Row],[TOTAL MUJERES]]</f>
        <v>4620</v>
      </c>
      <c r="F121" s="24">
        <v>42</v>
      </c>
      <c r="G121" s="24">
        <v>42</v>
      </c>
      <c r="H121" s="24">
        <v>43</v>
      </c>
      <c r="I121" s="24">
        <v>44</v>
      </c>
      <c r="J121" s="24">
        <v>43</v>
      </c>
      <c r="K121" s="24">
        <v>43</v>
      </c>
      <c r="L121" s="24">
        <v>42</v>
      </c>
      <c r="M121" s="24">
        <v>43</v>
      </c>
      <c r="N121" s="24">
        <v>43</v>
      </c>
      <c r="O121" s="24">
        <v>41</v>
      </c>
      <c r="P121" s="24">
        <v>42</v>
      </c>
      <c r="Q121" s="24">
        <v>42</v>
      </c>
      <c r="R121" s="24">
        <v>41</v>
      </c>
      <c r="S121" s="24">
        <v>40</v>
      </c>
      <c r="T121" s="24">
        <v>40</v>
      </c>
      <c r="U121" s="24">
        <v>39</v>
      </c>
      <c r="V121" s="24">
        <v>39</v>
      </c>
      <c r="W121" s="24">
        <v>38</v>
      </c>
      <c r="X121" s="24">
        <v>36</v>
      </c>
      <c r="Y121" s="24">
        <v>36</v>
      </c>
      <c r="Z121" s="24">
        <v>35</v>
      </c>
      <c r="AA121" s="24">
        <v>35</v>
      </c>
      <c r="AB121" s="24">
        <v>32</v>
      </c>
      <c r="AC121" s="24">
        <v>33</v>
      </c>
      <c r="AD121" s="24">
        <v>31</v>
      </c>
      <c r="AE121" s="24">
        <v>31</v>
      </c>
      <c r="AF121" s="24">
        <v>29</v>
      </c>
      <c r="AG121" s="24">
        <v>28</v>
      </c>
      <c r="AH121" s="24">
        <v>29</v>
      </c>
      <c r="AI121" s="24">
        <v>27</v>
      </c>
      <c r="AJ121" s="24">
        <v>28</v>
      </c>
      <c r="AK121" s="24">
        <v>27</v>
      </c>
      <c r="AL121" s="24">
        <v>27</v>
      </c>
      <c r="AM121" s="24">
        <v>28</v>
      </c>
      <c r="AN121" s="24">
        <v>27</v>
      </c>
      <c r="AO121" s="24">
        <v>26</v>
      </c>
      <c r="AP121" s="24">
        <v>28</v>
      </c>
      <c r="AQ121" s="24">
        <v>26</v>
      </c>
      <c r="AR121" s="24">
        <v>26</v>
      </c>
      <c r="AS121" s="24">
        <v>25</v>
      </c>
      <c r="AT121" s="24">
        <v>25</v>
      </c>
      <c r="AU121" s="24">
        <v>24</v>
      </c>
      <c r="AV121" s="24">
        <v>24</v>
      </c>
      <c r="AW121" s="24">
        <v>23</v>
      </c>
      <c r="AX121" s="24">
        <v>24</v>
      </c>
      <c r="AY121" s="24">
        <v>22</v>
      </c>
      <c r="AZ121" s="24">
        <v>22</v>
      </c>
      <c r="BA121" s="24">
        <v>23</v>
      </c>
      <c r="BB121" s="24">
        <v>22</v>
      </c>
      <c r="BC121" s="24">
        <v>24</v>
      </c>
      <c r="BD121" s="24">
        <v>23</v>
      </c>
      <c r="BE121" s="24">
        <v>24</v>
      </c>
      <c r="BF121" s="24">
        <v>23</v>
      </c>
      <c r="BG121" s="24">
        <v>24</v>
      </c>
      <c r="BH121" s="24">
        <v>24</v>
      </c>
      <c r="BI121" s="24">
        <v>23</v>
      </c>
      <c r="BJ121" s="24">
        <v>24</v>
      </c>
      <c r="BK121" s="24">
        <v>24</v>
      </c>
      <c r="BL121" s="24">
        <v>23</v>
      </c>
      <c r="BM121" s="24">
        <v>24</v>
      </c>
      <c r="BN121" s="24">
        <v>23</v>
      </c>
      <c r="BO121" s="24">
        <v>20</v>
      </c>
      <c r="BP121" s="24">
        <v>21</v>
      </c>
      <c r="BQ121" s="24">
        <v>20</v>
      </c>
      <c r="BR121" s="24">
        <v>19</v>
      </c>
      <c r="BS121" s="24">
        <v>18</v>
      </c>
      <c r="BT121" s="24">
        <v>17</v>
      </c>
      <c r="BU121" s="24">
        <v>16</v>
      </c>
      <c r="BV121" s="24">
        <v>17</v>
      </c>
      <c r="BW121" s="24">
        <v>14</v>
      </c>
      <c r="BX121" s="24">
        <v>14</v>
      </c>
      <c r="BY121" s="24">
        <v>16</v>
      </c>
      <c r="BZ121" s="24">
        <v>14</v>
      </c>
      <c r="CA121" s="24">
        <v>11</v>
      </c>
      <c r="CB121" s="24">
        <v>13</v>
      </c>
      <c r="CC121" s="24">
        <v>12</v>
      </c>
      <c r="CD121" s="24">
        <v>10</v>
      </c>
      <c r="CE121" s="24">
        <v>10</v>
      </c>
      <c r="CF121" s="24">
        <v>9</v>
      </c>
      <c r="CG121" s="24">
        <v>8</v>
      </c>
      <c r="CH121" s="24">
        <v>7</v>
      </c>
      <c r="CI121" s="24">
        <v>6</v>
      </c>
      <c r="CJ121" s="24">
        <v>7</v>
      </c>
      <c r="CK121" s="24">
        <v>5</v>
      </c>
      <c r="CL121" s="24">
        <v>4</v>
      </c>
      <c r="CM121" s="24">
        <v>4</v>
      </c>
      <c r="CN121" s="24">
        <v>4</v>
      </c>
      <c r="CO121" s="24">
        <v>4</v>
      </c>
      <c r="CP121" s="24">
        <v>2</v>
      </c>
      <c r="CQ121" s="24">
        <v>2</v>
      </c>
      <c r="CR121" s="24">
        <v>3</v>
      </c>
      <c r="CS121" s="24">
        <v>3</v>
      </c>
      <c r="CT121" s="24">
        <v>4</v>
      </c>
      <c r="CU121" s="24">
        <v>2</v>
      </c>
      <c r="CV121" s="24">
        <v>1</v>
      </c>
      <c r="CW121" s="24">
        <v>1</v>
      </c>
      <c r="CX121" s="24">
        <v>0</v>
      </c>
      <c r="CY121" s="24">
        <v>0</v>
      </c>
      <c r="CZ121" s="24">
        <v>2</v>
      </c>
      <c r="DA121" s="24">
        <v>0</v>
      </c>
      <c r="DB121" s="24">
        <v>0</v>
      </c>
      <c r="DC121" s="24">
        <v>37</v>
      </c>
      <c r="DD121" s="24">
        <v>39</v>
      </c>
      <c r="DE121" s="24">
        <v>37</v>
      </c>
      <c r="DF121" s="24">
        <v>38</v>
      </c>
      <c r="DG121" s="24">
        <v>39</v>
      </c>
      <c r="DH121" s="24">
        <v>39</v>
      </c>
      <c r="DI121" s="24">
        <v>39</v>
      </c>
      <c r="DJ121" s="24">
        <v>40</v>
      </c>
      <c r="DK121" s="24">
        <v>39</v>
      </c>
      <c r="DL121" s="24">
        <v>40</v>
      </c>
      <c r="DM121" s="24">
        <v>40</v>
      </c>
      <c r="DN121" s="24">
        <v>39</v>
      </c>
      <c r="DO121" s="24">
        <v>40</v>
      </c>
      <c r="DP121" s="24">
        <v>39</v>
      </c>
      <c r="DQ121" s="24">
        <v>38</v>
      </c>
      <c r="DR121" s="24">
        <v>39</v>
      </c>
      <c r="DS121" s="24">
        <v>38</v>
      </c>
      <c r="DT121" s="24">
        <v>38</v>
      </c>
      <c r="DU121" s="24">
        <v>36</v>
      </c>
      <c r="DV121" s="24">
        <v>36</v>
      </c>
      <c r="DW121" s="24">
        <v>36</v>
      </c>
      <c r="DX121" s="24">
        <v>35</v>
      </c>
      <c r="DY121" s="24">
        <v>35</v>
      </c>
      <c r="DZ121" s="24">
        <v>35</v>
      </c>
      <c r="EA121" s="24">
        <v>32</v>
      </c>
      <c r="EB121" s="24">
        <v>34</v>
      </c>
      <c r="EC121" s="24">
        <v>33</v>
      </c>
      <c r="ED121" s="24">
        <v>32</v>
      </c>
      <c r="EE121" s="24">
        <v>31</v>
      </c>
      <c r="EF121" s="24">
        <v>31</v>
      </c>
      <c r="EG121" s="24">
        <v>32</v>
      </c>
      <c r="EH121" s="24">
        <v>31</v>
      </c>
      <c r="EI121" s="24">
        <v>31</v>
      </c>
      <c r="EJ121" s="24">
        <v>29</v>
      </c>
      <c r="EK121" s="24">
        <v>30</v>
      </c>
      <c r="EL121" s="24">
        <v>30</v>
      </c>
      <c r="EM121" s="24">
        <v>30</v>
      </c>
      <c r="EN121" s="24">
        <v>28</v>
      </c>
      <c r="EO121" s="24">
        <v>29</v>
      </c>
      <c r="EP121" s="24">
        <v>27</v>
      </c>
      <c r="EQ121" s="24">
        <v>27</v>
      </c>
      <c r="ER121" s="24">
        <v>25</v>
      </c>
      <c r="ES121" s="24">
        <v>26</v>
      </c>
      <c r="ET121" s="24">
        <v>25</v>
      </c>
      <c r="EU121" s="24">
        <v>26</v>
      </c>
      <c r="EV121" s="24">
        <v>24</v>
      </c>
      <c r="EW121" s="24">
        <v>26</v>
      </c>
      <c r="EX121" s="24">
        <v>26</v>
      </c>
      <c r="EY121" s="24">
        <v>26</v>
      </c>
      <c r="EZ121" s="24">
        <v>25</v>
      </c>
      <c r="FA121" s="24">
        <v>27</v>
      </c>
      <c r="FB121" s="24">
        <v>28</v>
      </c>
      <c r="FC121" s="24">
        <v>28</v>
      </c>
      <c r="FD121" s="24">
        <v>27</v>
      </c>
      <c r="FE121" s="24">
        <v>29</v>
      </c>
      <c r="FF121" s="24">
        <v>29</v>
      </c>
      <c r="FG121" s="24">
        <v>29</v>
      </c>
      <c r="FH121" s="24">
        <v>30</v>
      </c>
      <c r="FI121" s="24">
        <v>30</v>
      </c>
      <c r="FJ121" s="24">
        <v>28</v>
      </c>
      <c r="FK121" s="24">
        <v>27</v>
      </c>
      <c r="FL121" s="24">
        <v>26</v>
      </c>
      <c r="FM121" s="24">
        <v>26</v>
      </c>
      <c r="FN121" s="24">
        <v>25</v>
      </c>
      <c r="FO121" s="24">
        <v>23</v>
      </c>
      <c r="FP121" s="24">
        <v>24</v>
      </c>
      <c r="FQ121" s="24">
        <v>21</v>
      </c>
      <c r="FR121" s="24">
        <v>21</v>
      </c>
      <c r="FS121" s="24">
        <v>20</v>
      </c>
      <c r="FT121" s="24">
        <v>19</v>
      </c>
      <c r="FU121" s="24">
        <v>19</v>
      </c>
      <c r="FV121" s="24">
        <v>18</v>
      </c>
      <c r="FW121" s="24">
        <v>17</v>
      </c>
      <c r="FX121" s="24">
        <v>16</v>
      </c>
      <c r="FY121" s="24">
        <v>15</v>
      </c>
      <c r="FZ121" s="24">
        <v>14</v>
      </c>
      <c r="GA121" s="24">
        <v>13</v>
      </c>
      <c r="GB121" s="24">
        <v>12</v>
      </c>
      <c r="GC121" s="24">
        <v>10</v>
      </c>
      <c r="GD121" s="24">
        <v>10</v>
      </c>
      <c r="GE121" s="24">
        <v>10</v>
      </c>
      <c r="GF121" s="24">
        <v>7</v>
      </c>
      <c r="GG121" s="24">
        <v>7</v>
      </c>
      <c r="GH121" s="24">
        <v>7</v>
      </c>
      <c r="GI121" s="24">
        <v>5</v>
      </c>
      <c r="GJ121" s="24">
        <v>4</v>
      </c>
      <c r="GK121" s="24">
        <v>5</v>
      </c>
      <c r="GL121" s="24">
        <v>4</v>
      </c>
      <c r="GM121" s="24">
        <v>4</v>
      </c>
      <c r="GN121" s="24">
        <v>3</v>
      </c>
      <c r="GO121" s="24">
        <v>2</v>
      </c>
      <c r="GP121" s="24">
        <v>3</v>
      </c>
      <c r="GQ121" s="24">
        <v>2</v>
      </c>
      <c r="GR121" s="24">
        <v>3</v>
      </c>
      <c r="GS121" s="24">
        <v>2</v>
      </c>
      <c r="GT121" s="24">
        <v>3</v>
      </c>
      <c r="GU121" s="24">
        <v>0</v>
      </c>
      <c r="GV121" s="24">
        <v>0</v>
      </c>
      <c r="GW121" s="24">
        <v>1</v>
      </c>
      <c r="GX121" s="24">
        <v>1</v>
      </c>
      <c r="GY121" s="25">
        <v>0</v>
      </c>
    </row>
    <row r="122" spans="1:207" s="17" customFormat="1" ht="12.75" hidden="1" x14ac:dyDescent="0.2">
      <c r="A122" s="23" t="s">
        <v>216</v>
      </c>
      <c r="B122" s="24">
        <v>2020</v>
      </c>
      <c r="C122" s="24">
        <f>SUM(Tabla1[[#This Row],[Hombres_0]:[Hombres_100 y más]])</f>
        <v>2231</v>
      </c>
      <c r="D122" s="24">
        <f>SUM(Tabla1[[#This Row],[Mujeres_0]:[Mujeres_100 y más]])</f>
        <v>2388</v>
      </c>
      <c r="E122" s="24">
        <f>Tabla1[[#This Row],[TOTAL HOMBRES]]+Tabla1[[#This Row],[TOTAL MUJERES]]</f>
        <v>4619</v>
      </c>
      <c r="F122" s="24">
        <v>41</v>
      </c>
      <c r="G122" s="24">
        <v>43</v>
      </c>
      <c r="H122" s="24">
        <v>42</v>
      </c>
      <c r="I122" s="24">
        <v>43</v>
      </c>
      <c r="J122" s="24">
        <v>43</v>
      </c>
      <c r="K122" s="24">
        <v>43</v>
      </c>
      <c r="L122" s="24">
        <v>43</v>
      </c>
      <c r="M122" s="24">
        <v>42</v>
      </c>
      <c r="N122" s="24">
        <v>42</v>
      </c>
      <c r="O122" s="24">
        <v>42</v>
      </c>
      <c r="P122" s="24">
        <v>42</v>
      </c>
      <c r="Q122" s="24">
        <v>41</v>
      </c>
      <c r="R122" s="24">
        <v>40</v>
      </c>
      <c r="S122" s="24">
        <v>41</v>
      </c>
      <c r="T122" s="24">
        <v>39</v>
      </c>
      <c r="U122" s="24">
        <v>40</v>
      </c>
      <c r="V122" s="24">
        <v>38</v>
      </c>
      <c r="W122" s="24">
        <v>37</v>
      </c>
      <c r="X122" s="24">
        <v>36</v>
      </c>
      <c r="Y122" s="24">
        <v>36</v>
      </c>
      <c r="Z122" s="24">
        <v>35</v>
      </c>
      <c r="AA122" s="24">
        <v>35</v>
      </c>
      <c r="AB122" s="24">
        <v>33</v>
      </c>
      <c r="AC122" s="24">
        <v>33</v>
      </c>
      <c r="AD122" s="24">
        <v>31</v>
      </c>
      <c r="AE122" s="24">
        <v>31</v>
      </c>
      <c r="AF122" s="24">
        <v>29</v>
      </c>
      <c r="AG122" s="24">
        <v>29</v>
      </c>
      <c r="AH122" s="24">
        <v>29</v>
      </c>
      <c r="AI122" s="24">
        <v>28</v>
      </c>
      <c r="AJ122" s="24">
        <v>27</v>
      </c>
      <c r="AK122" s="24">
        <v>28</v>
      </c>
      <c r="AL122" s="24">
        <v>26</v>
      </c>
      <c r="AM122" s="24">
        <v>28</v>
      </c>
      <c r="AN122" s="24">
        <v>26</v>
      </c>
      <c r="AO122" s="24">
        <v>26</v>
      </c>
      <c r="AP122" s="24">
        <v>28</v>
      </c>
      <c r="AQ122" s="24">
        <v>26</v>
      </c>
      <c r="AR122" s="24">
        <v>26</v>
      </c>
      <c r="AS122" s="24">
        <v>24</v>
      </c>
      <c r="AT122" s="24">
        <v>25</v>
      </c>
      <c r="AU122" s="24">
        <v>25</v>
      </c>
      <c r="AV122" s="24">
        <v>24</v>
      </c>
      <c r="AW122" s="24">
        <v>23</v>
      </c>
      <c r="AX122" s="24">
        <v>24</v>
      </c>
      <c r="AY122" s="24">
        <v>23</v>
      </c>
      <c r="AZ122" s="24">
        <v>22</v>
      </c>
      <c r="BA122" s="24">
        <v>22</v>
      </c>
      <c r="BB122" s="24">
        <v>22</v>
      </c>
      <c r="BC122" s="24">
        <v>24</v>
      </c>
      <c r="BD122" s="24">
        <v>22</v>
      </c>
      <c r="BE122" s="24">
        <v>24</v>
      </c>
      <c r="BF122" s="24">
        <v>23</v>
      </c>
      <c r="BG122" s="24">
        <v>25</v>
      </c>
      <c r="BH122" s="24">
        <v>23</v>
      </c>
      <c r="BI122" s="24">
        <v>24</v>
      </c>
      <c r="BJ122" s="24">
        <v>24</v>
      </c>
      <c r="BK122" s="24">
        <v>24</v>
      </c>
      <c r="BL122" s="24">
        <v>23</v>
      </c>
      <c r="BM122" s="24">
        <v>24</v>
      </c>
      <c r="BN122" s="24">
        <v>24</v>
      </c>
      <c r="BO122" s="24">
        <v>20</v>
      </c>
      <c r="BP122" s="24">
        <v>22</v>
      </c>
      <c r="BQ122" s="24">
        <v>19</v>
      </c>
      <c r="BR122" s="24">
        <v>19</v>
      </c>
      <c r="BS122" s="24">
        <v>19</v>
      </c>
      <c r="BT122" s="24">
        <v>17</v>
      </c>
      <c r="BU122" s="24">
        <v>18</v>
      </c>
      <c r="BV122" s="24">
        <v>16</v>
      </c>
      <c r="BW122" s="24">
        <v>15</v>
      </c>
      <c r="BX122" s="24">
        <v>14</v>
      </c>
      <c r="BY122" s="24">
        <v>15</v>
      </c>
      <c r="BZ122" s="24">
        <v>15</v>
      </c>
      <c r="CA122" s="24">
        <v>13</v>
      </c>
      <c r="CB122" s="24">
        <v>13</v>
      </c>
      <c r="CC122" s="24">
        <v>11</v>
      </c>
      <c r="CD122" s="24">
        <v>11</v>
      </c>
      <c r="CE122" s="24">
        <v>9</v>
      </c>
      <c r="CF122" s="24">
        <v>10</v>
      </c>
      <c r="CG122" s="24">
        <v>8</v>
      </c>
      <c r="CH122" s="24">
        <v>7</v>
      </c>
      <c r="CI122" s="24">
        <v>7</v>
      </c>
      <c r="CJ122" s="24">
        <v>6</v>
      </c>
      <c r="CK122" s="24">
        <v>5</v>
      </c>
      <c r="CL122" s="24">
        <v>4</v>
      </c>
      <c r="CM122" s="24">
        <v>4</v>
      </c>
      <c r="CN122" s="24">
        <v>4</v>
      </c>
      <c r="CO122" s="24">
        <v>3</v>
      </c>
      <c r="CP122" s="24">
        <v>2</v>
      </c>
      <c r="CQ122" s="24">
        <v>3</v>
      </c>
      <c r="CR122" s="24">
        <v>3</v>
      </c>
      <c r="CS122" s="24">
        <v>3</v>
      </c>
      <c r="CT122" s="24">
        <v>4</v>
      </c>
      <c r="CU122" s="24">
        <v>2</v>
      </c>
      <c r="CV122" s="24">
        <v>1</v>
      </c>
      <c r="CW122" s="24">
        <v>1</v>
      </c>
      <c r="CX122" s="24">
        <v>0</v>
      </c>
      <c r="CY122" s="24">
        <v>0</v>
      </c>
      <c r="CZ122" s="24">
        <v>2</v>
      </c>
      <c r="DA122" s="24">
        <v>0</v>
      </c>
      <c r="DB122" s="24">
        <v>0</v>
      </c>
      <c r="DC122" s="24">
        <v>37</v>
      </c>
      <c r="DD122" s="24">
        <v>37</v>
      </c>
      <c r="DE122" s="24">
        <v>38</v>
      </c>
      <c r="DF122" s="24">
        <v>38</v>
      </c>
      <c r="DG122" s="24">
        <v>39</v>
      </c>
      <c r="DH122" s="24">
        <v>39</v>
      </c>
      <c r="DI122" s="24">
        <v>38</v>
      </c>
      <c r="DJ122" s="24">
        <v>40</v>
      </c>
      <c r="DK122" s="24">
        <v>40</v>
      </c>
      <c r="DL122" s="24">
        <v>38</v>
      </c>
      <c r="DM122" s="24">
        <v>40</v>
      </c>
      <c r="DN122" s="24">
        <v>39</v>
      </c>
      <c r="DO122" s="24">
        <v>39</v>
      </c>
      <c r="DP122" s="24">
        <v>39</v>
      </c>
      <c r="DQ122" s="24">
        <v>39</v>
      </c>
      <c r="DR122" s="24">
        <v>39</v>
      </c>
      <c r="DS122" s="24">
        <v>38</v>
      </c>
      <c r="DT122" s="24">
        <v>36</v>
      </c>
      <c r="DU122" s="24">
        <v>37</v>
      </c>
      <c r="DV122" s="24">
        <v>36</v>
      </c>
      <c r="DW122" s="24">
        <v>35</v>
      </c>
      <c r="DX122" s="24">
        <v>34</v>
      </c>
      <c r="DY122" s="24">
        <v>35</v>
      </c>
      <c r="DZ122" s="24">
        <v>35</v>
      </c>
      <c r="EA122" s="24">
        <v>33</v>
      </c>
      <c r="EB122" s="24">
        <v>33</v>
      </c>
      <c r="EC122" s="24">
        <v>34</v>
      </c>
      <c r="ED122" s="24">
        <v>31</v>
      </c>
      <c r="EE122" s="24">
        <v>32</v>
      </c>
      <c r="EF122" s="24">
        <v>31</v>
      </c>
      <c r="EG122" s="24">
        <v>32</v>
      </c>
      <c r="EH122" s="24">
        <v>31</v>
      </c>
      <c r="EI122" s="24">
        <v>30</v>
      </c>
      <c r="EJ122" s="24">
        <v>29</v>
      </c>
      <c r="EK122" s="24">
        <v>30</v>
      </c>
      <c r="EL122" s="24">
        <v>30</v>
      </c>
      <c r="EM122" s="24">
        <v>28</v>
      </c>
      <c r="EN122" s="24">
        <v>29</v>
      </c>
      <c r="EO122" s="24">
        <v>29</v>
      </c>
      <c r="EP122" s="24">
        <v>26</v>
      </c>
      <c r="EQ122" s="24">
        <v>27</v>
      </c>
      <c r="ER122" s="24">
        <v>26</v>
      </c>
      <c r="ES122" s="24">
        <v>26</v>
      </c>
      <c r="ET122" s="24">
        <v>25</v>
      </c>
      <c r="EU122" s="24">
        <v>26</v>
      </c>
      <c r="EV122" s="24">
        <v>24</v>
      </c>
      <c r="EW122" s="24">
        <v>25</v>
      </c>
      <c r="EX122" s="24">
        <v>26</v>
      </c>
      <c r="EY122" s="24">
        <v>25</v>
      </c>
      <c r="EZ122" s="24">
        <v>26</v>
      </c>
      <c r="FA122" s="24">
        <v>25</v>
      </c>
      <c r="FB122" s="24">
        <v>28</v>
      </c>
      <c r="FC122" s="24">
        <v>27</v>
      </c>
      <c r="FD122" s="24">
        <v>28</v>
      </c>
      <c r="FE122" s="24">
        <v>29</v>
      </c>
      <c r="FF122" s="24">
        <v>29</v>
      </c>
      <c r="FG122" s="24">
        <v>29</v>
      </c>
      <c r="FH122" s="24">
        <v>30</v>
      </c>
      <c r="FI122" s="24">
        <v>30</v>
      </c>
      <c r="FJ122" s="24">
        <v>28</v>
      </c>
      <c r="FK122" s="24">
        <v>28</v>
      </c>
      <c r="FL122" s="24">
        <v>26</v>
      </c>
      <c r="FM122" s="24">
        <v>26</v>
      </c>
      <c r="FN122" s="24">
        <v>24</v>
      </c>
      <c r="FO122" s="24">
        <v>24</v>
      </c>
      <c r="FP122" s="24">
        <v>23</v>
      </c>
      <c r="FQ122" s="24">
        <v>22</v>
      </c>
      <c r="FR122" s="24">
        <v>21</v>
      </c>
      <c r="FS122" s="24">
        <v>21</v>
      </c>
      <c r="FT122" s="24">
        <v>20</v>
      </c>
      <c r="FU122" s="24">
        <v>20</v>
      </c>
      <c r="FV122" s="24">
        <v>17</v>
      </c>
      <c r="FW122" s="24">
        <v>17</v>
      </c>
      <c r="FX122" s="24">
        <v>17</v>
      </c>
      <c r="FY122" s="24">
        <v>16</v>
      </c>
      <c r="FZ122" s="24">
        <v>14</v>
      </c>
      <c r="GA122" s="24">
        <v>14</v>
      </c>
      <c r="GB122" s="24">
        <v>11</v>
      </c>
      <c r="GC122" s="24">
        <v>11</v>
      </c>
      <c r="GD122" s="24">
        <v>10</v>
      </c>
      <c r="GE122" s="24">
        <v>10</v>
      </c>
      <c r="GF122" s="24">
        <v>7</v>
      </c>
      <c r="GG122" s="24">
        <v>8</v>
      </c>
      <c r="GH122" s="24">
        <v>6</v>
      </c>
      <c r="GI122" s="24">
        <v>6</v>
      </c>
      <c r="GJ122" s="24">
        <v>4</v>
      </c>
      <c r="GK122" s="24">
        <v>5</v>
      </c>
      <c r="GL122" s="24">
        <v>4</v>
      </c>
      <c r="GM122" s="24">
        <v>4</v>
      </c>
      <c r="GN122" s="24">
        <v>2</v>
      </c>
      <c r="GO122" s="24">
        <v>3</v>
      </c>
      <c r="GP122" s="24">
        <v>3</v>
      </c>
      <c r="GQ122" s="24">
        <v>2</v>
      </c>
      <c r="GR122" s="24">
        <v>3</v>
      </c>
      <c r="GS122" s="24">
        <v>2</v>
      </c>
      <c r="GT122" s="24">
        <v>3</v>
      </c>
      <c r="GU122" s="24">
        <v>0</v>
      </c>
      <c r="GV122" s="24">
        <v>0</v>
      </c>
      <c r="GW122" s="24">
        <v>0</v>
      </c>
      <c r="GX122" s="24">
        <v>2</v>
      </c>
      <c r="GY122" s="25">
        <v>0</v>
      </c>
    </row>
    <row r="123" spans="1:207" s="17" customFormat="1" ht="14.25" x14ac:dyDescent="0.2">
      <c r="A123" s="23" t="s">
        <v>216</v>
      </c>
      <c r="B123" s="24">
        <v>2021</v>
      </c>
      <c r="C123" s="24">
        <f>SUM(Tabla1[[#This Row],[Hombres_0]:[Hombres_100 y más]])</f>
        <v>2248</v>
      </c>
      <c r="D123" s="24">
        <f>SUM(Tabla1[[#This Row],[Mujeres_0]:[Mujeres_100 y más]])</f>
        <v>2404</v>
      </c>
      <c r="E123" s="24">
        <f>Tabla1[[#This Row],[TOTAL HOMBRES]]+Tabla1[[#This Row],[TOTAL MUJERES]]</f>
        <v>4652</v>
      </c>
      <c r="F123" s="26">
        <v>41</v>
      </c>
      <c r="G123" s="26">
        <v>42</v>
      </c>
      <c r="H123" s="26">
        <v>43</v>
      </c>
      <c r="I123" s="26">
        <v>43</v>
      </c>
      <c r="J123" s="26">
        <v>43</v>
      </c>
      <c r="K123" s="26">
        <v>43</v>
      </c>
      <c r="L123" s="26">
        <v>43</v>
      </c>
      <c r="M123" s="26">
        <v>42</v>
      </c>
      <c r="N123" s="26">
        <v>43</v>
      </c>
      <c r="O123" s="26">
        <v>41</v>
      </c>
      <c r="P123" s="26">
        <v>42</v>
      </c>
      <c r="Q123" s="26">
        <v>41</v>
      </c>
      <c r="R123" s="26">
        <v>40</v>
      </c>
      <c r="S123" s="26">
        <v>41</v>
      </c>
      <c r="T123" s="26">
        <v>40</v>
      </c>
      <c r="U123" s="26">
        <v>39</v>
      </c>
      <c r="V123" s="26">
        <v>38</v>
      </c>
      <c r="W123" s="26">
        <v>37</v>
      </c>
      <c r="X123" s="26">
        <v>37</v>
      </c>
      <c r="Y123" s="26">
        <v>35</v>
      </c>
      <c r="Z123" s="26">
        <v>36</v>
      </c>
      <c r="AA123" s="26">
        <v>34</v>
      </c>
      <c r="AB123" s="26">
        <v>34</v>
      </c>
      <c r="AC123" s="26">
        <v>33</v>
      </c>
      <c r="AD123" s="26">
        <v>32</v>
      </c>
      <c r="AE123" s="26">
        <v>31</v>
      </c>
      <c r="AF123" s="26">
        <v>30</v>
      </c>
      <c r="AG123" s="26">
        <v>29</v>
      </c>
      <c r="AH123" s="26">
        <v>29</v>
      </c>
      <c r="AI123" s="26">
        <v>29</v>
      </c>
      <c r="AJ123" s="26">
        <v>28</v>
      </c>
      <c r="AK123" s="26">
        <v>27</v>
      </c>
      <c r="AL123" s="26">
        <v>27</v>
      </c>
      <c r="AM123" s="26">
        <v>27</v>
      </c>
      <c r="AN123" s="26">
        <v>26</v>
      </c>
      <c r="AO123" s="26">
        <v>27</v>
      </c>
      <c r="AP123" s="26">
        <v>27</v>
      </c>
      <c r="AQ123" s="26">
        <v>27</v>
      </c>
      <c r="AR123" s="26">
        <v>26</v>
      </c>
      <c r="AS123" s="26">
        <v>25</v>
      </c>
      <c r="AT123" s="26">
        <v>25</v>
      </c>
      <c r="AU123" s="26">
        <v>25</v>
      </c>
      <c r="AV123" s="26">
        <v>24</v>
      </c>
      <c r="AW123" s="26">
        <v>23</v>
      </c>
      <c r="AX123" s="26">
        <v>24</v>
      </c>
      <c r="AY123" s="26">
        <v>23</v>
      </c>
      <c r="AZ123" s="26">
        <v>22</v>
      </c>
      <c r="BA123" s="26">
        <v>23</v>
      </c>
      <c r="BB123" s="26">
        <v>22</v>
      </c>
      <c r="BC123" s="26">
        <v>23</v>
      </c>
      <c r="BD123" s="26">
        <v>24</v>
      </c>
      <c r="BE123" s="26">
        <v>24</v>
      </c>
      <c r="BF123" s="26">
        <v>23</v>
      </c>
      <c r="BG123" s="26">
        <v>25</v>
      </c>
      <c r="BH123" s="26">
        <v>23</v>
      </c>
      <c r="BI123" s="26">
        <v>24</v>
      </c>
      <c r="BJ123" s="26">
        <v>24</v>
      </c>
      <c r="BK123" s="26">
        <v>24</v>
      </c>
      <c r="BL123" s="26">
        <v>24</v>
      </c>
      <c r="BM123" s="26">
        <v>25</v>
      </c>
      <c r="BN123" s="26">
        <v>23</v>
      </c>
      <c r="BO123" s="26">
        <v>22</v>
      </c>
      <c r="BP123" s="26">
        <v>20</v>
      </c>
      <c r="BQ123" s="26">
        <v>21</v>
      </c>
      <c r="BR123" s="26">
        <v>19</v>
      </c>
      <c r="BS123" s="26">
        <v>20</v>
      </c>
      <c r="BT123" s="26">
        <v>18</v>
      </c>
      <c r="BU123" s="26">
        <v>16</v>
      </c>
      <c r="BV123" s="26">
        <v>18</v>
      </c>
      <c r="BW123" s="26">
        <v>15</v>
      </c>
      <c r="BX123" s="26">
        <v>15</v>
      </c>
      <c r="BY123" s="26">
        <v>15</v>
      </c>
      <c r="BZ123" s="26">
        <v>15</v>
      </c>
      <c r="CA123" s="26">
        <v>14</v>
      </c>
      <c r="CB123" s="26">
        <v>13</v>
      </c>
      <c r="CC123" s="26">
        <v>12</v>
      </c>
      <c r="CD123" s="26">
        <v>11</v>
      </c>
      <c r="CE123" s="26">
        <v>10</v>
      </c>
      <c r="CF123" s="26">
        <v>10</v>
      </c>
      <c r="CG123" s="26">
        <v>7</v>
      </c>
      <c r="CH123" s="26">
        <v>8</v>
      </c>
      <c r="CI123" s="26">
        <v>6</v>
      </c>
      <c r="CJ123" s="26">
        <v>7</v>
      </c>
      <c r="CK123" s="26">
        <v>5</v>
      </c>
      <c r="CL123" s="26">
        <v>4</v>
      </c>
      <c r="CM123" s="26">
        <v>3</v>
      </c>
      <c r="CN123" s="26">
        <v>4</v>
      </c>
      <c r="CO123" s="26">
        <v>4</v>
      </c>
      <c r="CP123" s="26">
        <v>3</v>
      </c>
      <c r="CQ123" s="26">
        <v>2</v>
      </c>
      <c r="CR123" s="26">
        <v>3</v>
      </c>
      <c r="CS123" s="26">
        <v>3</v>
      </c>
      <c r="CT123" s="26">
        <v>4</v>
      </c>
      <c r="CU123" s="26">
        <v>1</v>
      </c>
      <c r="CV123" s="26">
        <v>2</v>
      </c>
      <c r="CW123" s="26">
        <v>1</v>
      </c>
      <c r="CX123" s="26">
        <v>0</v>
      </c>
      <c r="CY123" s="26">
        <v>0</v>
      </c>
      <c r="CZ123" s="26">
        <v>2</v>
      </c>
      <c r="DA123" s="26">
        <v>0</v>
      </c>
      <c r="DB123" s="26">
        <v>0</v>
      </c>
      <c r="DC123" s="26">
        <v>37</v>
      </c>
      <c r="DD123" s="26">
        <v>36</v>
      </c>
      <c r="DE123" s="26">
        <v>38</v>
      </c>
      <c r="DF123" s="26">
        <v>39</v>
      </c>
      <c r="DG123" s="26">
        <v>39</v>
      </c>
      <c r="DH123" s="26">
        <v>39</v>
      </c>
      <c r="DI123" s="26">
        <v>39</v>
      </c>
      <c r="DJ123" s="26">
        <v>40</v>
      </c>
      <c r="DK123" s="26">
        <v>39</v>
      </c>
      <c r="DL123" s="26">
        <v>40</v>
      </c>
      <c r="DM123" s="26">
        <v>40</v>
      </c>
      <c r="DN123" s="26">
        <v>39</v>
      </c>
      <c r="DO123" s="26">
        <v>39</v>
      </c>
      <c r="DP123" s="26">
        <v>39</v>
      </c>
      <c r="DQ123" s="26">
        <v>38</v>
      </c>
      <c r="DR123" s="26">
        <v>39</v>
      </c>
      <c r="DS123" s="26">
        <v>38</v>
      </c>
      <c r="DT123" s="26">
        <v>36</v>
      </c>
      <c r="DU123" s="26">
        <v>37</v>
      </c>
      <c r="DV123" s="26">
        <v>35</v>
      </c>
      <c r="DW123" s="26">
        <v>35</v>
      </c>
      <c r="DX123" s="26">
        <v>35</v>
      </c>
      <c r="DY123" s="26">
        <v>35</v>
      </c>
      <c r="DZ123" s="26">
        <v>34</v>
      </c>
      <c r="EA123" s="26">
        <v>34</v>
      </c>
      <c r="EB123" s="26">
        <v>33</v>
      </c>
      <c r="EC123" s="26">
        <v>34</v>
      </c>
      <c r="ED123" s="26">
        <v>31</v>
      </c>
      <c r="EE123" s="26">
        <v>33</v>
      </c>
      <c r="EF123" s="26">
        <v>32</v>
      </c>
      <c r="EG123" s="26">
        <v>32</v>
      </c>
      <c r="EH123" s="26">
        <v>30</v>
      </c>
      <c r="EI123" s="26">
        <v>31</v>
      </c>
      <c r="EJ123" s="26">
        <v>29</v>
      </c>
      <c r="EK123" s="26">
        <v>30</v>
      </c>
      <c r="EL123" s="26">
        <v>30</v>
      </c>
      <c r="EM123" s="26">
        <v>28</v>
      </c>
      <c r="EN123" s="26">
        <v>29</v>
      </c>
      <c r="EO123" s="26">
        <v>29</v>
      </c>
      <c r="EP123" s="26">
        <v>28</v>
      </c>
      <c r="EQ123" s="26">
        <v>27</v>
      </c>
      <c r="ER123" s="26">
        <v>25</v>
      </c>
      <c r="ES123" s="26">
        <v>26</v>
      </c>
      <c r="ET123" s="26">
        <v>26</v>
      </c>
      <c r="EU123" s="26">
        <v>25</v>
      </c>
      <c r="EV123" s="26">
        <v>25</v>
      </c>
      <c r="EW123" s="26">
        <v>25</v>
      </c>
      <c r="EX123" s="26">
        <v>25</v>
      </c>
      <c r="EY123" s="26">
        <v>25</v>
      </c>
      <c r="EZ123" s="26">
        <v>25</v>
      </c>
      <c r="FA123" s="26">
        <v>27</v>
      </c>
      <c r="FB123" s="26">
        <v>27</v>
      </c>
      <c r="FC123" s="26">
        <v>27</v>
      </c>
      <c r="FD123" s="26">
        <v>29</v>
      </c>
      <c r="FE123" s="26">
        <v>28</v>
      </c>
      <c r="FF123" s="26">
        <v>29</v>
      </c>
      <c r="FG123" s="26">
        <v>30</v>
      </c>
      <c r="FH123" s="26">
        <v>30</v>
      </c>
      <c r="FI123" s="26">
        <v>30</v>
      </c>
      <c r="FJ123" s="26">
        <v>29</v>
      </c>
      <c r="FK123" s="26">
        <v>28</v>
      </c>
      <c r="FL123" s="26">
        <v>26</v>
      </c>
      <c r="FM123" s="26">
        <v>26</v>
      </c>
      <c r="FN123" s="26">
        <v>26</v>
      </c>
      <c r="FO123" s="26">
        <v>24</v>
      </c>
      <c r="FP123" s="26">
        <v>24</v>
      </c>
      <c r="FQ123" s="26">
        <v>20</v>
      </c>
      <c r="FR123" s="26">
        <v>22</v>
      </c>
      <c r="FS123" s="26">
        <v>21</v>
      </c>
      <c r="FT123" s="26">
        <v>21</v>
      </c>
      <c r="FU123" s="26">
        <v>20</v>
      </c>
      <c r="FV123" s="26">
        <v>19</v>
      </c>
      <c r="FW123" s="26">
        <v>17</v>
      </c>
      <c r="FX123" s="26">
        <v>18</v>
      </c>
      <c r="FY123" s="26">
        <v>15</v>
      </c>
      <c r="FZ123" s="26">
        <v>16</v>
      </c>
      <c r="GA123" s="26">
        <v>14</v>
      </c>
      <c r="GB123" s="26">
        <v>11</v>
      </c>
      <c r="GC123" s="26">
        <v>12</v>
      </c>
      <c r="GD123" s="26">
        <v>10</v>
      </c>
      <c r="GE123" s="26">
        <v>11</v>
      </c>
      <c r="GF123" s="26">
        <v>7</v>
      </c>
      <c r="GG123" s="26">
        <v>8</v>
      </c>
      <c r="GH123" s="26">
        <v>6</v>
      </c>
      <c r="GI123" s="26">
        <v>6</v>
      </c>
      <c r="GJ123" s="26">
        <v>5</v>
      </c>
      <c r="GK123" s="26">
        <v>4</v>
      </c>
      <c r="GL123" s="26">
        <v>4</v>
      </c>
      <c r="GM123" s="26">
        <v>5</v>
      </c>
      <c r="GN123" s="26">
        <v>2</v>
      </c>
      <c r="GO123" s="26">
        <v>3</v>
      </c>
      <c r="GP123" s="26">
        <v>3</v>
      </c>
      <c r="GQ123" s="26">
        <v>2</v>
      </c>
      <c r="GR123" s="26">
        <v>2</v>
      </c>
      <c r="GS123" s="26">
        <v>3</v>
      </c>
      <c r="GT123" s="26">
        <v>3</v>
      </c>
      <c r="GU123" s="26">
        <v>0</v>
      </c>
      <c r="GV123" s="26">
        <v>0</v>
      </c>
      <c r="GW123" s="26">
        <v>0</v>
      </c>
      <c r="GX123" s="26">
        <v>2</v>
      </c>
      <c r="GY123" s="26">
        <v>0</v>
      </c>
    </row>
    <row r="124" spans="1:207" s="17" customFormat="1" ht="12.75" hidden="1" x14ac:dyDescent="0.2">
      <c r="A124" s="23" t="s">
        <v>217</v>
      </c>
      <c r="B124" s="24">
        <v>2011</v>
      </c>
      <c r="C124" s="24">
        <f>SUM(Tabla1[[#This Row],[Hombres_0]:[Hombres_100 y más]])</f>
        <v>2135</v>
      </c>
      <c r="D124" s="24">
        <f>SUM(Tabla1[[#This Row],[Mujeres_0]:[Mujeres_100 y más]])</f>
        <v>2403</v>
      </c>
      <c r="E124" s="24">
        <f>Tabla1[[#This Row],[TOTAL HOMBRES]]+Tabla1[[#This Row],[TOTAL MUJERES]]</f>
        <v>4538</v>
      </c>
      <c r="F124" s="24">
        <v>37</v>
      </c>
      <c r="G124" s="24">
        <v>38</v>
      </c>
      <c r="H124" s="24">
        <v>38</v>
      </c>
      <c r="I124" s="24">
        <v>38</v>
      </c>
      <c r="J124" s="24">
        <v>39</v>
      </c>
      <c r="K124" s="24">
        <v>40</v>
      </c>
      <c r="L124" s="24">
        <v>42</v>
      </c>
      <c r="M124" s="24">
        <v>43</v>
      </c>
      <c r="N124" s="24">
        <v>44</v>
      </c>
      <c r="O124" s="24">
        <v>44</v>
      </c>
      <c r="P124" s="24">
        <v>44</v>
      </c>
      <c r="Q124" s="24">
        <v>44</v>
      </c>
      <c r="R124" s="24">
        <v>46</v>
      </c>
      <c r="S124" s="24">
        <v>46</v>
      </c>
      <c r="T124" s="24">
        <v>46</v>
      </c>
      <c r="U124" s="24">
        <v>46</v>
      </c>
      <c r="V124" s="24">
        <v>45</v>
      </c>
      <c r="W124" s="24">
        <v>45</v>
      </c>
      <c r="X124" s="24">
        <v>43</v>
      </c>
      <c r="Y124" s="24">
        <v>41</v>
      </c>
      <c r="Z124" s="24">
        <v>38</v>
      </c>
      <c r="AA124" s="24">
        <v>36</v>
      </c>
      <c r="AB124" s="24">
        <v>34</v>
      </c>
      <c r="AC124" s="24">
        <v>33</v>
      </c>
      <c r="AD124" s="24">
        <v>30</v>
      </c>
      <c r="AE124" s="24">
        <v>29</v>
      </c>
      <c r="AF124" s="24">
        <v>28</v>
      </c>
      <c r="AG124" s="24">
        <v>25</v>
      </c>
      <c r="AH124" s="24">
        <v>25</v>
      </c>
      <c r="AI124" s="24">
        <v>25</v>
      </c>
      <c r="AJ124" s="24">
        <v>25</v>
      </c>
      <c r="AK124" s="24">
        <v>24</v>
      </c>
      <c r="AL124" s="24">
        <v>24</v>
      </c>
      <c r="AM124" s="24">
        <v>24</v>
      </c>
      <c r="AN124" s="24">
        <v>24</v>
      </c>
      <c r="AO124" s="24">
        <v>24</v>
      </c>
      <c r="AP124" s="24">
        <v>24</v>
      </c>
      <c r="AQ124" s="24">
        <v>24</v>
      </c>
      <c r="AR124" s="24">
        <v>24</v>
      </c>
      <c r="AS124" s="24">
        <v>24</v>
      </c>
      <c r="AT124" s="24">
        <v>24</v>
      </c>
      <c r="AU124" s="24">
        <v>24</v>
      </c>
      <c r="AV124" s="24">
        <v>24</v>
      </c>
      <c r="AW124" s="24">
        <v>24</v>
      </c>
      <c r="AX124" s="24">
        <v>24</v>
      </c>
      <c r="AY124" s="24">
        <v>24</v>
      </c>
      <c r="AZ124" s="24">
        <v>23</v>
      </c>
      <c r="BA124" s="24">
        <v>23</v>
      </c>
      <c r="BB124" s="24">
        <v>23</v>
      </c>
      <c r="BC124" s="24">
        <v>22</v>
      </c>
      <c r="BD124" s="24">
        <v>22</v>
      </c>
      <c r="BE124" s="24">
        <v>21</v>
      </c>
      <c r="BF124" s="24">
        <v>21</v>
      </c>
      <c r="BG124" s="24">
        <v>21</v>
      </c>
      <c r="BH124" s="24">
        <v>21</v>
      </c>
      <c r="BI124" s="24">
        <v>19</v>
      </c>
      <c r="BJ124" s="24">
        <v>19</v>
      </c>
      <c r="BK124" s="24">
        <v>19</v>
      </c>
      <c r="BL124" s="24">
        <v>19</v>
      </c>
      <c r="BM124" s="24">
        <v>18</v>
      </c>
      <c r="BN124" s="24">
        <v>17</v>
      </c>
      <c r="BO124" s="24">
        <v>17</v>
      </c>
      <c r="BP124" s="24">
        <v>17</v>
      </c>
      <c r="BQ124" s="24">
        <v>16</v>
      </c>
      <c r="BR124" s="24">
        <v>16</v>
      </c>
      <c r="BS124" s="24">
        <v>15</v>
      </c>
      <c r="BT124" s="24">
        <v>14</v>
      </c>
      <c r="BU124" s="24">
        <v>14</v>
      </c>
      <c r="BV124" s="24">
        <v>14</v>
      </c>
      <c r="BW124" s="24">
        <v>14</v>
      </c>
      <c r="BX124" s="24">
        <v>13</v>
      </c>
      <c r="BY124" s="24">
        <v>12</v>
      </c>
      <c r="BZ124" s="24">
        <v>12</v>
      </c>
      <c r="CA124" s="24">
        <v>12</v>
      </c>
      <c r="CB124" s="24">
        <v>11</v>
      </c>
      <c r="CC124" s="24">
        <v>10</v>
      </c>
      <c r="CD124" s="24">
        <v>10</v>
      </c>
      <c r="CE124" s="24">
        <v>10</v>
      </c>
      <c r="CF124" s="24">
        <v>7</v>
      </c>
      <c r="CG124" s="24">
        <v>7</v>
      </c>
      <c r="CH124" s="24">
        <v>6</v>
      </c>
      <c r="CI124" s="24">
        <v>6</v>
      </c>
      <c r="CJ124" s="24">
        <v>5</v>
      </c>
      <c r="CK124" s="24">
        <v>5</v>
      </c>
      <c r="CL124" s="24">
        <v>4</v>
      </c>
      <c r="CM124" s="24">
        <v>4</v>
      </c>
      <c r="CN124" s="24">
        <v>4</v>
      </c>
      <c r="CO124" s="24">
        <v>4</v>
      </c>
      <c r="CP124" s="24">
        <v>2</v>
      </c>
      <c r="CQ124" s="24">
        <v>2</v>
      </c>
      <c r="CR124" s="24">
        <v>2</v>
      </c>
      <c r="CS124" s="24">
        <v>2</v>
      </c>
      <c r="CT124" s="24">
        <v>2</v>
      </c>
      <c r="CU124" s="24">
        <v>1</v>
      </c>
      <c r="CV124" s="24">
        <v>0</v>
      </c>
      <c r="CW124" s="24">
        <v>0</v>
      </c>
      <c r="CX124" s="24">
        <v>0</v>
      </c>
      <c r="CY124" s="24">
        <v>0</v>
      </c>
      <c r="CZ124" s="24">
        <v>0</v>
      </c>
      <c r="DA124" s="24">
        <v>0</v>
      </c>
      <c r="DB124" s="24">
        <v>0</v>
      </c>
      <c r="DC124" s="24">
        <v>40</v>
      </c>
      <c r="DD124" s="24">
        <v>40</v>
      </c>
      <c r="DE124" s="24">
        <v>40</v>
      </c>
      <c r="DF124" s="24">
        <v>41</v>
      </c>
      <c r="DG124" s="24">
        <v>41</v>
      </c>
      <c r="DH124" s="24">
        <v>41</v>
      </c>
      <c r="DI124" s="24">
        <v>41</v>
      </c>
      <c r="DJ124" s="24">
        <v>42</v>
      </c>
      <c r="DK124" s="24">
        <v>43</v>
      </c>
      <c r="DL124" s="24">
        <v>43</v>
      </c>
      <c r="DM124" s="24">
        <v>43</v>
      </c>
      <c r="DN124" s="24">
        <v>44</v>
      </c>
      <c r="DO124" s="24">
        <v>46</v>
      </c>
      <c r="DP124" s="24">
        <v>46</v>
      </c>
      <c r="DQ124" s="24">
        <v>46</v>
      </c>
      <c r="DR124" s="24">
        <v>46</v>
      </c>
      <c r="DS124" s="24">
        <v>45</v>
      </c>
      <c r="DT124" s="24">
        <v>44</v>
      </c>
      <c r="DU124" s="24">
        <v>42</v>
      </c>
      <c r="DV124" s="24">
        <v>40</v>
      </c>
      <c r="DW124" s="24">
        <v>38</v>
      </c>
      <c r="DX124" s="24">
        <v>35</v>
      </c>
      <c r="DY124" s="24">
        <v>34</v>
      </c>
      <c r="DZ124" s="24">
        <v>32</v>
      </c>
      <c r="EA124" s="24">
        <v>31</v>
      </c>
      <c r="EB124" s="24">
        <v>31</v>
      </c>
      <c r="EC124" s="24">
        <v>28</v>
      </c>
      <c r="ED124" s="24">
        <v>28</v>
      </c>
      <c r="EE124" s="24">
        <v>28</v>
      </c>
      <c r="EF124" s="24">
        <v>28</v>
      </c>
      <c r="EG124" s="24">
        <v>28</v>
      </c>
      <c r="EH124" s="24">
        <v>28</v>
      </c>
      <c r="EI124" s="24">
        <v>28</v>
      </c>
      <c r="EJ124" s="24">
        <v>28</v>
      </c>
      <c r="EK124" s="24">
        <v>28</v>
      </c>
      <c r="EL124" s="24">
        <v>28</v>
      </c>
      <c r="EM124" s="24">
        <v>28</v>
      </c>
      <c r="EN124" s="24">
        <v>28</v>
      </c>
      <c r="EO124" s="24">
        <v>29</v>
      </c>
      <c r="EP124" s="24">
        <v>30</v>
      </c>
      <c r="EQ124" s="24">
        <v>30</v>
      </c>
      <c r="ER124" s="24">
        <v>30</v>
      </c>
      <c r="ES124" s="24">
        <v>30</v>
      </c>
      <c r="ET124" s="24">
        <v>32</v>
      </c>
      <c r="EU124" s="24">
        <v>32</v>
      </c>
      <c r="EV124" s="24">
        <v>32</v>
      </c>
      <c r="EW124" s="24">
        <v>32</v>
      </c>
      <c r="EX124" s="24">
        <v>30</v>
      </c>
      <c r="EY124" s="24">
        <v>29</v>
      </c>
      <c r="EZ124" s="24">
        <v>29</v>
      </c>
      <c r="FA124" s="24">
        <v>28</v>
      </c>
      <c r="FB124" s="24">
        <v>28</v>
      </c>
      <c r="FC124" s="24">
        <v>27</v>
      </c>
      <c r="FD124" s="24">
        <v>26</v>
      </c>
      <c r="FE124" s="24">
        <v>26</v>
      </c>
      <c r="FF124" s="24">
        <v>26</v>
      </c>
      <c r="FG124" s="24">
        <v>23</v>
      </c>
      <c r="FH124" s="24">
        <v>23</v>
      </c>
      <c r="FI124" s="24">
        <v>22</v>
      </c>
      <c r="FJ124" s="24">
        <v>22</v>
      </c>
      <c r="FK124" s="24">
        <v>22</v>
      </c>
      <c r="FL124" s="24">
        <v>21</v>
      </c>
      <c r="FM124" s="24">
        <v>20</v>
      </c>
      <c r="FN124" s="24">
        <v>20</v>
      </c>
      <c r="FO124" s="24">
        <v>19</v>
      </c>
      <c r="FP124" s="24">
        <v>19</v>
      </c>
      <c r="FQ124" s="24">
        <v>18</v>
      </c>
      <c r="FR124" s="24">
        <v>18</v>
      </c>
      <c r="FS124" s="24">
        <v>16</v>
      </c>
      <c r="FT124" s="24">
        <v>16</v>
      </c>
      <c r="FU124" s="24">
        <v>16</v>
      </c>
      <c r="FV124" s="24">
        <v>15</v>
      </c>
      <c r="FW124" s="24">
        <v>15</v>
      </c>
      <c r="FX124" s="24">
        <v>14</v>
      </c>
      <c r="FY124" s="24">
        <v>14</v>
      </c>
      <c r="FZ124" s="24">
        <v>13</v>
      </c>
      <c r="GA124" s="24">
        <v>13</v>
      </c>
      <c r="GB124" s="24">
        <v>13</v>
      </c>
      <c r="GC124" s="24">
        <v>12</v>
      </c>
      <c r="GD124" s="24">
        <v>12</v>
      </c>
      <c r="GE124" s="24">
        <v>11</v>
      </c>
      <c r="GF124" s="24">
        <v>10</v>
      </c>
      <c r="GG124" s="24">
        <v>10</v>
      </c>
      <c r="GH124" s="24">
        <v>8</v>
      </c>
      <c r="GI124" s="24">
        <v>6</v>
      </c>
      <c r="GJ124" s="24">
        <v>6</v>
      </c>
      <c r="GK124" s="24">
        <v>5</v>
      </c>
      <c r="GL124" s="24">
        <v>4</v>
      </c>
      <c r="GM124" s="24">
        <v>3</v>
      </c>
      <c r="GN124" s="24">
        <v>2</v>
      </c>
      <c r="GO124" s="24">
        <v>2</v>
      </c>
      <c r="GP124" s="24">
        <v>2</v>
      </c>
      <c r="GQ124" s="24">
        <v>1</v>
      </c>
      <c r="GR124" s="24">
        <v>0</v>
      </c>
      <c r="GS124" s="24">
        <v>0</v>
      </c>
      <c r="GT124" s="24">
        <v>0</v>
      </c>
      <c r="GU124" s="24">
        <v>0</v>
      </c>
      <c r="GV124" s="24">
        <v>0</v>
      </c>
      <c r="GW124" s="24">
        <v>0</v>
      </c>
      <c r="GX124" s="24">
        <v>0</v>
      </c>
      <c r="GY124" s="25">
        <v>0</v>
      </c>
    </row>
    <row r="125" spans="1:207" s="17" customFormat="1" ht="12.75" hidden="1" x14ac:dyDescent="0.2">
      <c r="A125" s="23" t="s">
        <v>217</v>
      </c>
      <c r="B125" s="24">
        <v>2012</v>
      </c>
      <c r="C125" s="24">
        <f>SUM(Tabla1[[#This Row],[Hombres_0]:[Hombres_100 y más]])</f>
        <v>2107</v>
      </c>
      <c r="D125" s="24">
        <f>SUM(Tabla1[[#This Row],[Mujeres_0]:[Mujeres_100 y más]])</f>
        <v>2371</v>
      </c>
      <c r="E125" s="24">
        <f>Tabla1[[#This Row],[TOTAL HOMBRES]]+Tabla1[[#This Row],[TOTAL MUJERES]]</f>
        <v>4478</v>
      </c>
      <c r="F125" s="24">
        <v>35</v>
      </c>
      <c r="G125" s="24">
        <v>37</v>
      </c>
      <c r="H125" s="24">
        <v>38</v>
      </c>
      <c r="I125" s="24">
        <v>38</v>
      </c>
      <c r="J125" s="24">
        <v>39</v>
      </c>
      <c r="K125" s="24">
        <v>40</v>
      </c>
      <c r="L125" s="24">
        <v>41</v>
      </c>
      <c r="M125" s="24">
        <v>42</v>
      </c>
      <c r="N125" s="24">
        <v>42</v>
      </c>
      <c r="O125" s="24">
        <v>43</v>
      </c>
      <c r="P125" s="24">
        <v>43</v>
      </c>
      <c r="Q125" s="24">
        <v>43</v>
      </c>
      <c r="R125" s="24">
        <v>44</v>
      </c>
      <c r="S125" s="24">
        <v>43</v>
      </c>
      <c r="T125" s="24">
        <v>44</v>
      </c>
      <c r="U125" s="24">
        <v>43</v>
      </c>
      <c r="V125" s="24">
        <v>43</v>
      </c>
      <c r="W125" s="24">
        <v>43</v>
      </c>
      <c r="X125" s="24">
        <v>42</v>
      </c>
      <c r="Y125" s="24">
        <v>40</v>
      </c>
      <c r="Z125" s="24">
        <v>37</v>
      </c>
      <c r="AA125" s="24">
        <v>34</v>
      </c>
      <c r="AB125" s="24">
        <v>32</v>
      </c>
      <c r="AC125" s="24">
        <v>31</v>
      </c>
      <c r="AD125" s="24">
        <v>29</v>
      </c>
      <c r="AE125" s="24">
        <v>29</v>
      </c>
      <c r="AF125" s="24">
        <v>28</v>
      </c>
      <c r="AG125" s="24">
        <v>26</v>
      </c>
      <c r="AH125" s="24">
        <v>26</v>
      </c>
      <c r="AI125" s="24">
        <v>25</v>
      </c>
      <c r="AJ125" s="24">
        <v>25</v>
      </c>
      <c r="AK125" s="24">
        <v>25</v>
      </c>
      <c r="AL125" s="24">
        <v>25</v>
      </c>
      <c r="AM125" s="24">
        <v>24</v>
      </c>
      <c r="AN125" s="24">
        <v>24</v>
      </c>
      <c r="AO125" s="24">
        <v>24</v>
      </c>
      <c r="AP125" s="24">
        <v>24</v>
      </c>
      <c r="AQ125" s="24">
        <v>24</v>
      </c>
      <c r="AR125" s="24">
        <v>23</v>
      </c>
      <c r="AS125" s="24">
        <v>23</v>
      </c>
      <c r="AT125" s="24">
        <v>23</v>
      </c>
      <c r="AU125" s="24">
        <v>23</v>
      </c>
      <c r="AV125" s="24">
        <v>23</v>
      </c>
      <c r="AW125" s="24">
        <v>23</v>
      </c>
      <c r="AX125" s="24">
        <v>23</v>
      </c>
      <c r="AY125" s="24">
        <v>23</v>
      </c>
      <c r="AZ125" s="24">
        <v>23</v>
      </c>
      <c r="BA125" s="24">
        <v>23</v>
      </c>
      <c r="BB125" s="24">
        <v>23</v>
      </c>
      <c r="BC125" s="24">
        <v>23</v>
      </c>
      <c r="BD125" s="24">
        <v>23</v>
      </c>
      <c r="BE125" s="24">
        <v>23</v>
      </c>
      <c r="BF125" s="24">
        <v>22</v>
      </c>
      <c r="BG125" s="24">
        <v>22</v>
      </c>
      <c r="BH125" s="24">
        <v>21</v>
      </c>
      <c r="BI125" s="24">
        <v>21</v>
      </c>
      <c r="BJ125" s="24">
        <v>20</v>
      </c>
      <c r="BK125" s="24">
        <v>20</v>
      </c>
      <c r="BL125" s="24">
        <v>19</v>
      </c>
      <c r="BM125" s="24">
        <v>19</v>
      </c>
      <c r="BN125" s="24">
        <v>19</v>
      </c>
      <c r="BO125" s="24">
        <v>17</v>
      </c>
      <c r="BP125" s="24">
        <v>17</v>
      </c>
      <c r="BQ125" s="24">
        <v>17</v>
      </c>
      <c r="BR125" s="24">
        <v>16</v>
      </c>
      <c r="BS125" s="24">
        <v>15</v>
      </c>
      <c r="BT125" s="24">
        <v>15</v>
      </c>
      <c r="BU125" s="24">
        <v>14</v>
      </c>
      <c r="BV125" s="24">
        <v>14</v>
      </c>
      <c r="BW125" s="24">
        <v>13</v>
      </c>
      <c r="BX125" s="24">
        <v>13</v>
      </c>
      <c r="BY125" s="24">
        <v>12</v>
      </c>
      <c r="BZ125" s="24">
        <v>11</v>
      </c>
      <c r="CA125" s="24">
        <v>11</v>
      </c>
      <c r="CB125" s="24">
        <v>11</v>
      </c>
      <c r="CC125" s="24">
        <v>10</v>
      </c>
      <c r="CD125" s="24">
        <v>10</v>
      </c>
      <c r="CE125" s="24">
        <v>7</v>
      </c>
      <c r="CF125" s="24">
        <v>7</v>
      </c>
      <c r="CG125" s="24">
        <v>7</v>
      </c>
      <c r="CH125" s="24">
        <v>6</v>
      </c>
      <c r="CI125" s="24">
        <v>6</v>
      </c>
      <c r="CJ125" s="24">
        <v>6</v>
      </c>
      <c r="CK125" s="24">
        <v>5</v>
      </c>
      <c r="CL125" s="24">
        <v>4</v>
      </c>
      <c r="CM125" s="24">
        <v>4</v>
      </c>
      <c r="CN125" s="24">
        <v>4</v>
      </c>
      <c r="CO125" s="24">
        <v>4</v>
      </c>
      <c r="CP125" s="24">
        <v>3</v>
      </c>
      <c r="CQ125" s="24">
        <v>2</v>
      </c>
      <c r="CR125" s="24">
        <v>2</v>
      </c>
      <c r="CS125" s="24">
        <v>2</v>
      </c>
      <c r="CT125" s="24">
        <v>2</v>
      </c>
      <c r="CU125" s="24">
        <v>0</v>
      </c>
      <c r="CV125" s="24">
        <v>0</v>
      </c>
      <c r="CW125" s="24">
        <v>0</v>
      </c>
      <c r="CX125" s="24">
        <v>0</v>
      </c>
      <c r="CY125" s="24">
        <v>0</v>
      </c>
      <c r="CZ125" s="24">
        <v>0</v>
      </c>
      <c r="DA125" s="24">
        <v>0</v>
      </c>
      <c r="DB125" s="24">
        <v>0</v>
      </c>
      <c r="DC125" s="24">
        <v>40</v>
      </c>
      <c r="DD125" s="24">
        <v>39</v>
      </c>
      <c r="DE125" s="24">
        <v>41</v>
      </c>
      <c r="DF125" s="24">
        <v>40</v>
      </c>
      <c r="DG125" s="24">
        <v>41</v>
      </c>
      <c r="DH125" s="24">
        <v>40</v>
      </c>
      <c r="DI125" s="24">
        <v>41</v>
      </c>
      <c r="DJ125" s="24">
        <v>42</v>
      </c>
      <c r="DK125" s="24">
        <v>41</v>
      </c>
      <c r="DL125" s="24">
        <v>42</v>
      </c>
      <c r="DM125" s="24">
        <v>43</v>
      </c>
      <c r="DN125" s="24">
        <v>42</v>
      </c>
      <c r="DO125" s="24">
        <v>43</v>
      </c>
      <c r="DP125" s="24">
        <v>44</v>
      </c>
      <c r="DQ125" s="24">
        <v>44</v>
      </c>
      <c r="DR125" s="24">
        <v>44</v>
      </c>
      <c r="DS125" s="24">
        <v>43</v>
      </c>
      <c r="DT125" s="24">
        <v>43</v>
      </c>
      <c r="DU125" s="24">
        <v>43</v>
      </c>
      <c r="DV125" s="24">
        <v>41</v>
      </c>
      <c r="DW125" s="24">
        <v>38</v>
      </c>
      <c r="DX125" s="24">
        <v>35</v>
      </c>
      <c r="DY125" s="24">
        <v>34</v>
      </c>
      <c r="DZ125" s="24">
        <v>32</v>
      </c>
      <c r="EA125" s="24">
        <v>31</v>
      </c>
      <c r="EB125" s="24">
        <v>30</v>
      </c>
      <c r="EC125" s="24">
        <v>29</v>
      </c>
      <c r="ED125" s="24">
        <v>29</v>
      </c>
      <c r="EE125" s="24">
        <v>27</v>
      </c>
      <c r="EF125" s="24">
        <v>27</v>
      </c>
      <c r="EG125" s="24">
        <v>27</v>
      </c>
      <c r="EH125" s="24">
        <v>27</v>
      </c>
      <c r="EI125" s="24">
        <v>26</v>
      </c>
      <c r="EJ125" s="24">
        <v>26</v>
      </c>
      <c r="EK125" s="24">
        <v>26</v>
      </c>
      <c r="EL125" s="24">
        <v>26</v>
      </c>
      <c r="EM125" s="24">
        <v>25</v>
      </c>
      <c r="EN125" s="24">
        <v>25</v>
      </c>
      <c r="EO125" s="24">
        <v>25</v>
      </c>
      <c r="EP125" s="24">
        <v>28</v>
      </c>
      <c r="EQ125" s="24">
        <v>28</v>
      </c>
      <c r="ER125" s="24">
        <v>28</v>
      </c>
      <c r="ES125" s="24">
        <v>30</v>
      </c>
      <c r="ET125" s="24">
        <v>30</v>
      </c>
      <c r="EU125" s="24">
        <v>30</v>
      </c>
      <c r="EV125" s="24">
        <v>30</v>
      </c>
      <c r="EW125" s="24">
        <v>30</v>
      </c>
      <c r="EX125" s="24">
        <v>30</v>
      </c>
      <c r="EY125" s="24">
        <v>30</v>
      </c>
      <c r="EZ125" s="24">
        <v>30</v>
      </c>
      <c r="FA125" s="24">
        <v>30</v>
      </c>
      <c r="FB125" s="24">
        <v>29</v>
      </c>
      <c r="FC125" s="24">
        <v>29</v>
      </c>
      <c r="FD125" s="24">
        <v>28</v>
      </c>
      <c r="FE125" s="24">
        <v>28</v>
      </c>
      <c r="FF125" s="24">
        <v>27</v>
      </c>
      <c r="FG125" s="24">
        <v>25</v>
      </c>
      <c r="FH125" s="24">
        <v>25</v>
      </c>
      <c r="FI125" s="24">
        <v>23</v>
      </c>
      <c r="FJ125" s="24">
        <v>23</v>
      </c>
      <c r="FK125" s="24">
        <v>22</v>
      </c>
      <c r="FL125" s="24">
        <v>22</v>
      </c>
      <c r="FM125" s="24">
        <v>20</v>
      </c>
      <c r="FN125" s="24">
        <v>20</v>
      </c>
      <c r="FO125" s="24">
        <v>19</v>
      </c>
      <c r="FP125" s="24">
        <v>18</v>
      </c>
      <c r="FQ125" s="24">
        <v>18</v>
      </c>
      <c r="FR125" s="24">
        <v>17</v>
      </c>
      <c r="FS125" s="24">
        <v>16</v>
      </c>
      <c r="FT125" s="24">
        <v>16</v>
      </c>
      <c r="FU125" s="24">
        <v>16</v>
      </c>
      <c r="FV125" s="24">
        <v>15</v>
      </c>
      <c r="FW125" s="24">
        <v>14</v>
      </c>
      <c r="FX125" s="24">
        <v>14</v>
      </c>
      <c r="FY125" s="24">
        <v>14</v>
      </c>
      <c r="FZ125" s="24">
        <v>13</v>
      </c>
      <c r="GA125" s="24">
        <v>13</v>
      </c>
      <c r="GB125" s="24">
        <v>12</v>
      </c>
      <c r="GC125" s="24">
        <v>12</v>
      </c>
      <c r="GD125" s="24">
        <v>12</v>
      </c>
      <c r="GE125" s="24">
        <v>11</v>
      </c>
      <c r="GF125" s="24">
        <v>10</v>
      </c>
      <c r="GG125" s="24">
        <v>10</v>
      </c>
      <c r="GH125" s="24">
        <v>8</v>
      </c>
      <c r="GI125" s="24">
        <v>7</v>
      </c>
      <c r="GJ125" s="24">
        <v>6</v>
      </c>
      <c r="GK125" s="24">
        <v>6</v>
      </c>
      <c r="GL125" s="24">
        <v>4</v>
      </c>
      <c r="GM125" s="24">
        <v>4</v>
      </c>
      <c r="GN125" s="24">
        <v>3</v>
      </c>
      <c r="GO125" s="24">
        <v>2</v>
      </c>
      <c r="GP125" s="24">
        <v>2</v>
      </c>
      <c r="GQ125" s="24">
        <v>1</v>
      </c>
      <c r="GR125" s="24">
        <v>1</v>
      </c>
      <c r="GS125" s="24">
        <v>0</v>
      </c>
      <c r="GT125" s="24">
        <v>0</v>
      </c>
      <c r="GU125" s="24">
        <v>0</v>
      </c>
      <c r="GV125" s="24">
        <v>0</v>
      </c>
      <c r="GW125" s="24">
        <v>0</v>
      </c>
      <c r="GX125" s="24">
        <v>0</v>
      </c>
      <c r="GY125" s="25">
        <v>0</v>
      </c>
    </row>
    <row r="126" spans="1:207" s="17" customFormat="1" ht="12.75" hidden="1" x14ac:dyDescent="0.2">
      <c r="A126" s="23" t="s">
        <v>217</v>
      </c>
      <c r="B126" s="24">
        <v>2013</v>
      </c>
      <c r="C126" s="24">
        <f>SUM(Tabla1[[#This Row],[Hombres_0]:[Hombres_100 y más]])</f>
        <v>2093</v>
      </c>
      <c r="D126" s="24">
        <f>SUM(Tabla1[[#This Row],[Mujeres_0]:[Mujeres_100 y más]])</f>
        <v>2343</v>
      </c>
      <c r="E126" s="24">
        <f>Tabla1[[#This Row],[TOTAL HOMBRES]]+Tabla1[[#This Row],[TOTAL MUJERES]]</f>
        <v>4436</v>
      </c>
      <c r="F126" s="24">
        <v>36</v>
      </c>
      <c r="G126" s="24">
        <v>37</v>
      </c>
      <c r="H126" s="24">
        <v>37</v>
      </c>
      <c r="I126" s="24">
        <v>38</v>
      </c>
      <c r="J126" s="24">
        <v>38</v>
      </c>
      <c r="K126" s="24">
        <v>40</v>
      </c>
      <c r="L126" s="24">
        <v>41</v>
      </c>
      <c r="M126" s="24">
        <v>41</v>
      </c>
      <c r="N126" s="24">
        <v>41</v>
      </c>
      <c r="O126" s="24">
        <v>41</v>
      </c>
      <c r="P126" s="24">
        <v>42</v>
      </c>
      <c r="Q126" s="24">
        <v>42</v>
      </c>
      <c r="R126" s="24">
        <v>42</v>
      </c>
      <c r="S126" s="24">
        <v>42</v>
      </c>
      <c r="T126" s="24">
        <v>43</v>
      </c>
      <c r="U126" s="24">
        <v>43</v>
      </c>
      <c r="V126" s="24">
        <v>42</v>
      </c>
      <c r="W126" s="24">
        <v>42</v>
      </c>
      <c r="X126" s="24">
        <v>41</v>
      </c>
      <c r="Y126" s="24">
        <v>39</v>
      </c>
      <c r="Z126" s="24">
        <v>37</v>
      </c>
      <c r="AA126" s="24">
        <v>35</v>
      </c>
      <c r="AB126" s="24">
        <v>33</v>
      </c>
      <c r="AC126" s="24">
        <v>31</v>
      </c>
      <c r="AD126" s="24">
        <v>30</v>
      </c>
      <c r="AE126" s="24">
        <v>27</v>
      </c>
      <c r="AF126" s="24">
        <v>26</v>
      </c>
      <c r="AG126" s="24">
        <v>26</v>
      </c>
      <c r="AH126" s="24">
        <v>25</v>
      </c>
      <c r="AI126" s="24">
        <v>25</v>
      </c>
      <c r="AJ126" s="24">
        <v>25</v>
      </c>
      <c r="AK126" s="24">
        <v>25</v>
      </c>
      <c r="AL126" s="24">
        <v>25</v>
      </c>
      <c r="AM126" s="24">
        <v>25</v>
      </c>
      <c r="AN126" s="24">
        <v>24</v>
      </c>
      <c r="AO126" s="24">
        <v>24</v>
      </c>
      <c r="AP126" s="24">
        <v>24</v>
      </c>
      <c r="AQ126" s="24">
        <v>23</v>
      </c>
      <c r="AR126" s="24">
        <v>23</v>
      </c>
      <c r="AS126" s="24">
        <v>23</v>
      </c>
      <c r="AT126" s="24">
        <v>23</v>
      </c>
      <c r="AU126" s="24">
        <v>23</v>
      </c>
      <c r="AV126" s="24">
        <v>23</v>
      </c>
      <c r="AW126" s="24">
        <v>23</v>
      </c>
      <c r="AX126" s="24">
        <v>23</v>
      </c>
      <c r="AY126" s="24">
        <v>23</v>
      </c>
      <c r="AZ126" s="24">
        <v>23</v>
      </c>
      <c r="BA126" s="24">
        <v>24</v>
      </c>
      <c r="BB126" s="24">
        <v>23</v>
      </c>
      <c r="BC126" s="24">
        <v>23</v>
      </c>
      <c r="BD126" s="24">
        <v>23</v>
      </c>
      <c r="BE126" s="24">
        <v>23</v>
      </c>
      <c r="BF126" s="24">
        <v>23</v>
      </c>
      <c r="BG126" s="24">
        <v>22</v>
      </c>
      <c r="BH126" s="24">
        <v>22</v>
      </c>
      <c r="BI126" s="24">
        <v>22</v>
      </c>
      <c r="BJ126" s="24">
        <v>22</v>
      </c>
      <c r="BK126" s="24">
        <v>21</v>
      </c>
      <c r="BL126" s="24">
        <v>20</v>
      </c>
      <c r="BM126" s="24">
        <v>20</v>
      </c>
      <c r="BN126" s="24">
        <v>19</v>
      </c>
      <c r="BO126" s="24">
        <v>18</v>
      </c>
      <c r="BP126" s="24">
        <v>17</v>
      </c>
      <c r="BQ126" s="24">
        <v>17</v>
      </c>
      <c r="BR126" s="24">
        <v>16</v>
      </c>
      <c r="BS126" s="24">
        <v>15</v>
      </c>
      <c r="BT126" s="24">
        <v>15</v>
      </c>
      <c r="BU126" s="24">
        <v>14</v>
      </c>
      <c r="BV126" s="24">
        <v>13</v>
      </c>
      <c r="BW126" s="24">
        <v>13</v>
      </c>
      <c r="BX126" s="24">
        <v>13</v>
      </c>
      <c r="BY126" s="24">
        <v>12</v>
      </c>
      <c r="BZ126" s="24">
        <v>11</v>
      </c>
      <c r="CA126" s="24">
        <v>11</v>
      </c>
      <c r="CB126" s="24">
        <v>9</v>
      </c>
      <c r="CC126" s="24">
        <v>9</v>
      </c>
      <c r="CD126" s="24">
        <v>8</v>
      </c>
      <c r="CE126" s="24">
        <v>7</v>
      </c>
      <c r="CF126" s="24">
        <v>7</v>
      </c>
      <c r="CG126" s="24">
        <v>7</v>
      </c>
      <c r="CH126" s="24">
        <v>6</v>
      </c>
      <c r="CI126" s="24">
        <v>6</v>
      </c>
      <c r="CJ126" s="24">
        <v>6</v>
      </c>
      <c r="CK126" s="24">
        <v>4</v>
      </c>
      <c r="CL126" s="24">
        <v>4</v>
      </c>
      <c r="CM126" s="24">
        <v>4</v>
      </c>
      <c r="CN126" s="24">
        <v>4</v>
      </c>
      <c r="CO126" s="24">
        <v>3</v>
      </c>
      <c r="CP126" s="24">
        <v>3</v>
      </c>
      <c r="CQ126" s="24">
        <v>2</v>
      </c>
      <c r="CR126" s="24">
        <v>2</v>
      </c>
      <c r="CS126" s="24">
        <v>2</v>
      </c>
      <c r="CT126" s="24">
        <v>2</v>
      </c>
      <c r="CU126" s="24">
        <v>1</v>
      </c>
      <c r="CV126" s="24">
        <v>0</v>
      </c>
      <c r="CW126" s="24">
        <v>0</v>
      </c>
      <c r="CX126" s="24">
        <v>0</v>
      </c>
      <c r="CY126" s="24">
        <v>0</v>
      </c>
      <c r="CZ126" s="24">
        <v>0</v>
      </c>
      <c r="DA126" s="24">
        <v>0</v>
      </c>
      <c r="DB126" s="24">
        <v>0</v>
      </c>
      <c r="DC126" s="24">
        <v>39</v>
      </c>
      <c r="DD126" s="24">
        <v>39</v>
      </c>
      <c r="DE126" s="24">
        <v>39</v>
      </c>
      <c r="DF126" s="24">
        <v>40</v>
      </c>
      <c r="DG126" s="24">
        <v>40</v>
      </c>
      <c r="DH126" s="24">
        <v>40</v>
      </c>
      <c r="DI126" s="24">
        <v>40</v>
      </c>
      <c r="DJ126" s="24">
        <v>41</v>
      </c>
      <c r="DK126" s="24">
        <v>41</v>
      </c>
      <c r="DL126" s="24">
        <v>41</v>
      </c>
      <c r="DM126" s="24">
        <v>42</v>
      </c>
      <c r="DN126" s="24">
        <v>41</v>
      </c>
      <c r="DO126" s="24">
        <v>42</v>
      </c>
      <c r="DP126" s="24">
        <v>42</v>
      </c>
      <c r="DQ126" s="24">
        <v>43</v>
      </c>
      <c r="DR126" s="24">
        <v>43</v>
      </c>
      <c r="DS126" s="24">
        <v>44</v>
      </c>
      <c r="DT126" s="24">
        <v>43</v>
      </c>
      <c r="DU126" s="24">
        <v>42</v>
      </c>
      <c r="DV126" s="24">
        <v>41</v>
      </c>
      <c r="DW126" s="24">
        <v>38</v>
      </c>
      <c r="DX126" s="24">
        <v>36</v>
      </c>
      <c r="DY126" s="24">
        <v>34</v>
      </c>
      <c r="DZ126" s="24">
        <v>33</v>
      </c>
      <c r="EA126" s="24">
        <v>32</v>
      </c>
      <c r="EB126" s="24">
        <v>29</v>
      </c>
      <c r="EC126" s="24">
        <v>29</v>
      </c>
      <c r="ED126" s="24">
        <v>28</v>
      </c>
      <c r="EE126" s="24">
        <v>28</v>
      </c>
      <c r="EF126" s="24">
        <v>26</v>
      </c>
      <c r="EG126" s="24">
        <v>26</v>
      </c>
      <c r="EH126" s="24">
        <v>26</v>
      </c>
      <c r="EI126" s="24">
        <v>26</v>
      </c>
      <c r="EJ126" s="24">
        <v>25</v>
      </c>
      <c r="EK126" s="24">
        <v>24</v>
      </c>
      <c r="EL126" s="24">
        <v>24</v>
      </c>
      <c r="EM126" s="24">
        <v>24</v>
      </c>
      <c r="EN126" s="24">
        <v>25</v>
      </c>
      <c r="EO126" s="24">
        <v>25</v>
      </c>
      <c r="EP126" s="24">
        <v>25</v>
      </c>
      <c r="EQ126" s="24">
        <v>25</v>
      </c>
      <c r="ER126" s="24">
        <v>27</v>
      </c>
      <c r="ES126" s="24">
        <v>27</v>
      </c>
      <c r="ET126" s="24">
        <v>28</v>
      </c>
      <c r="EU126" s="24">
        <v>29</v>
      </c>
      <c r="EV126" s="24">
        <v>29</v>
      </c>
      <c r="EW126" s="24">
        <v>29</v>
      </c>
      <c r="EX126" s="24">
        <v>31</v>
      </c>
      <c r="EY126" s="24">
        <v>31</v>
      </c>
      <c r="EZ126" s="24">
        <v>31</v>
      </c>
      <c r="FA126" s="24">
        <v>31</v>
      </c>
      <c r="FB126" s="24">
        <v>31</v>
      </c>
      <c r="FC126" s="24">
        <v>30</v>
      </c>
      <c r="FD126" s="24">
        <v>28</v>
      </c>
      <c r="FE126" s="24">
        <v>28</v>
      </c>
      <c r="FF126" s="24">
        <v>28</v>
      </c>
      <c r="FG126" s="24">
        <v>26</v>
      </c>
      <c r="FH126" s="24">
        <v>26</v>
      </c>
      <c r="FI126" s="24">
        <v>25</v>
      </c>
      <c r="FJ126" s="24">
        <v>23</v>
      </c>
      <c r="FK126" s="24">
        <v>23</v>
      </c>
      <c r="FL126" s="24">
        <v>22</v>
      </c>
      <c r="FM126" s="24">
        <v>20</v>
      </c>
      <c r="FN126" s="24">
        <v>20</v>
      </c>
      <c r="FO126" s="24">
        <v>19</v>
      </c>
      <c r="FP126" s="24">
        <v>18</v>
      </c>
      <c r="FQ126" s="24">
        <v>17</v>
      </c>
      <c r="FR126" s="24">
        <v>16</v>
      </c>
      <c r="FS126" s="24">
        <v>16</v>
      </c>
      <c r="FT126" s="24">
        <v>16</v>
      </c>
      <c r="FU126" s="24">
        <v>15</v>
      </c>
      <c r="FV126" s="24">
        <v>14</v>
      </c>
      <c r="FW126" s="24">
        <v>14</v>
      </c>
      <c r="FX126" s="24">
        <v>14</v>
      </c>
      <c r="FY126" s="24">
        <v>14</v>
      </c>
      <c r="FZ126" s="24">
        <v>13</v>
      </c>
      <c r="GA126" s="24">
        <v>12</v>
      </c>
      <c r="GB126" s="24">
        <v>12</v>
      </c>
      <c r="GC126" s="24">
        <v>12</v>
      </c>
      <c r="GD126" s="24">
        <v>12</v>
      </c>
      <c r="GE126" s="24">
        <v>9</v>
      </c>
      <c r="GF126" s="24">
        <v>9</v>
      </c>
      <c r="GG126" s="24">
        <v>9</v>
      </c>
      <c r="GH126" s="24">
        <v>8</v>
      </c>
      <c r="GI126" s="24">
        <v>7</v>
      </c>
      <c r="GJ126" s="24">
        <v>6</v>
      </c>
      <c r="GK126" s="24">
        <v>6</v>
      </c>
      <c r="GL126" s="24">
        <v>5</v>
      </c>
      <c r="GM126" s="24">
        <v>4</v>
      </c>
      <c r="GN126" s="24">
        <v>3</v>
      </c>
      <c r="GO126" s="24">
        <v>2</v>
      </c>
      <c r="GP126" s="24">
        <v>2</v>
      </c>
      <c r="GQ126" s="24">
        <v>2</v>
      </c>
      <c r="GR126" s="24">
        <v>2</v>
      </c>
      <c r="GS126" s="24">
        <v>1</v>
      </c>
      <c r="GT126" s="24">
        <v>0</v>
      </c>
      <c r="GU126" s="24">
        <v>0</v>
      </c>
      <c r="GV126" s="24">
        <v>0</v>
      </c>
      <c r="GW126" s="24">
        <v>0</v>
      </c>
      <c r="GX126" s="24">
        <v>0</v>
      </c>
      <c r="GY126" s="25">
        <v>0</v>
      </c>
    </row>
    <row r="127" spans="1:207" s="17" customFormat="1" ht="12.75" hidden="1" x14ac:dyDescent="0.2">
      <c r="A127" s="23" t="s">
        <v>217</v>
      </c>
      <c r="B127" s="24">
        <v>2014</v>
      </c>
      <c r="C127" s="24">
        <f>SUM(Tabla1[[#This Row],[Hombres_0]:[Hombres_100 y más]])</f>
        <v>2067</v>
      </c>
      <c r="D127" s="24">
        <f>SUM(Tabla1[[#This Row],[Mujeres_0]:[Mujeres_100 y más]])</f>
        <v>2319</v>
      </c>
      <c r="E127" s="24">
        <f>Tabla1[[#This Row],[TOTAL HOMBRES]]+Tabla1[[#This Row],[TOTAL MUJERES]]</f>
        <v>4386</v>
      </c>
      <c r="F127" s="24">
        <v>34</v>
      </c>
      <c r="G127" s="24">
        <v>35</v>
      </c>
      <c r="H127" s="24">
        <v>35</v>
      </c>
      <c r="I127" s="24">
        <v>37</v>
      </c>
      <c r="J127" s="24">
        <v>37</v>
      </c>
      <c r="K127" s="24">
        <v>38</v>
      </c>
      <c r="L127" s="24">
        <v>38</v>
      </c>
      <c r="M127" s="24">
        <v>39</v>
      </c>
      <c r="N127" s="24">
        <v>40</v>
      </c>
      <c r="O127" s="24">
        <v>40</v>
      </c>
      <c r="P127" s="24">
        <v>42</v>
      </c>
      <c r="Q127" s="24">
        <v>41</v>
      </c>
      <c r="R127" s="24">
        <v>42</v>
      </c>
      <c r="S127" s="24">
        <v>42</v>
      </c>
      <c r="T127" s="24">
        <v>41</v>
      </c>
      <c r="U127" s="24">
        <v>42</v>
      </c>
      <c r="V127" s="24">
        <v>41</v>
      </c>
      <c r="W127" s="24">
        <v>40</v>
      </c>
      <c r="X127" s="24">
        <v>39</v>
      </c>
      <c r="Y127" s="24">
        <v>39</v>
      </c>
      <c r="Z127" s="24">
        <v>37</v>
      </c>
      <c r="AA127" s="24">
        <v>35</v>
      </c>
      <c r="AB127" s="24">
        <v>32</v>
      </c>
      <c r="AC127" s="24">
        <v>30</v>
      </c>
      <c r="AD127" s="24">
        <v>28</v>
      </c>
      <c r="AE127" s="24">
        <v>27</v>
      </c>
      <c r="AF127" s="24">
        <v>27</v>
      </c>
      <c r="AG127" s="24">
        <v>26</v>
      </c>
      <c r="AH127" s="24">
        <v>26</v>
      </c>
      <c r="AI127" s="24">
        <v>25</v>
      </c>
      <c r="AJ127" s="24">
        <v>25</v>
      </c>
      <c r="AK127" s="24">
        <v>24</v>
      </c>
      <c r="AL127" s="24">
        <v>25</v>
      </c>
      <c r="AM127" s="24">
        <v>25</v>
      </c>
      <c r="AN127" s="24">
        <v>24</v>
      </c>
      <c r="AO127" s="24">
        <v>24</v>
      </c>
      <c r="AP127" s="24">
        <v>24</v>
      </c>
      <c r="AQ127" s="24">
        <v>23</v>
      </c>
      <c r="AR127" s="24">
        <v>23</v>
      </c>
      <c r="AS127" s="24">
        <v>23</v>
      </c>
      <c r="AT127" s="24">
        <v>23</v>
      </c>
      <c r="AU127" s="24">
        <v>22</v>
      </c>
      <c r="AV127" s="24">
        <v>22</v>
      </c>
      <c r="AW127" s="24">
        <v>23</v>
      </c>
      <c r="AX127" s="24">
        <v>23</v>
      </c>
      <c r="AY127" s="24">
        <v>23</v>
      </c>
      <c r="AZ127" s="24">
        <v>23</v>
      </c>
      <c r="BA127" s="24">
        <v>24</v>
      </c>
      <c r="BB127" s="24">
        <v>24</v>
      </c>
      <c r="BC127" s="24">
        <v>23</v>
      </c>
      <c r="BD127" s="24">
        <v>23</v>
      </c>
      <c r="BE127" s="24">
        <v>24</v>
      </c>
      <c r="BF127" s="24">
        <v>24</v>
      </c>
      <c r="BG127" s="24">
        <v>23</v>
      </c>
      <c r="BH127" s="24">
        <v>23</v>
      </c>
      <c r="BI127" s="24">
        <v>22</v>
      </c>
      <c r="BJ127" s="24">
        <v>22</v>
      </c>
      <c r="BK127" s="24">
        <v>22</v>
      </c>
      <c r="BL127" s="24">
        <v>20</v>
      </c>
      <c r="BM127" s="24">
        <v>20</v>
      </c>
      <c r="BN127" s="24">
        <v>19</v>
      </c>
      <c r="BO127" s="24">
        <v>19</v>
      </c>
      <c r="BP127" s="24">
        <v>17</v>
      </c>
      <c r="BQ127" s="24">
        <v>17</v>
      </c>
      <c r="BR127" s="24">
        <v>17</v>
      </c>
      <c r="BS127" s="24">
        <v>16</v>
      </c>
      <c r="BT127" s="24">
        <v>15</v>
      </c>
      <c r="BU127" s="24">
        <v>15</v>
      </c>
      <c r="BV127" s="24">
        <v>14</v>
      </c>
      <c r="BW127" s="24">
        <v>13</v>
      </c>
      <c r="BX127" s="24">
        <v>13</v>
      </c>
      <c r="BY127" s="24">
        <v>10</v>
      </c>
      <c r="BZ127" s="24">
        <v>10</v>
      </c>
      <c r="CA127" s="24">
        <v>10</v>
      </c>
      <c r="CB127" s="24">
        <v>9</v>
      </c>
      <c r="CC127" s="24">
        <v>8</v>
      </c>
      <c r="CD127" s="24">
        <v>8</v>
      </c>
      <c r="CE127" s="24">
        <v>7</v>
      </c>
      <c r="CF127" s="24">
        <v>7</v>
      </c>
      <c r="CG127" s="24">
        <v>7</v>
      </c>
      <c r="CH127" s="24">
        <v>6</v>
      </c>
      <c r="CI127" s="24">
        <v>6</v>
      </c>
      <c r="CJ127" s="24">
        <v>6</v>
      </c>
      <c r="CK127" s="24">
        <v>4</v>
      </c>
      <c r="CL127" s="24">
        <v>4</v>
      </c>
      <c r="CM127" s="24">
        <v>4</v>
      </c>
      <c r="CN127" s="24">
        <v>4</v>
      </c>
      <c r="CO127" s="24">
        <v>3</v>
      </c>
      <c r="CP127" s="24">
        <v>3</v>
      </c>
      <c r="CQ127" s="24">
        <v>2</v>
      </c>
      <c r="CR127" s="24">
        <v>2</v>
      </c>
      <c r="CS127" s="24">
        <v>2</v>
      </c>
      <c r="CT127" s="24">
        <v>1</v>
      </c>
      <c r="CU127" s="24">
        <v>0</v>
      </c>
      <c r="CV127" s="24">
        <v>1</v>
      </c>
      <c r="CW127" s="24">
        <v>0</v>
      </c>
      <c r="CX127" s="24">
        <v>0</v>
      </c>
      <c r="CY127" s="24">
        <v>0</v>
      </c>
      <c r="CZ127" s="24">
        <v>0</v>
      </c>
      <c r="DA127" s="24">
        <v>0</v>
      </c>
      <c r="DB127" s="24">
        <v>0</v>
      </c>
      <c r="DC127" s="24">
        <v>39</v>
      </c>
      <c r="DD127" s="24">
        <v>39</v>
      </c>
      <c r="DE127" s="24">
        <v>39</v>
      </c>
      <c r="DF127" s="24">
        <v>39</v>
      </c>
      <c r="DG127" s="24">
        <v>40</v>
      </c>
      <c r="DH127" s="24">
        <v>39</v>
      </c>
      <c r="DI127" s="24">
        <v>40</v>
      </c>
      <c r="DJ127" s="24">
        <v>39</v>
      </c>
      <c r="DK127" s="24">
        <v>40</v>
      </c>
      <c r="DL127" s="24">
        <v>40</v>
      </c>
      <c r="DM127" s="24">
        <v>40</v>
      </c>
      <c r="DN127" s="24">
        <v>40</v>
      </c>
      <c r="DO127" s="24">
        <v>41</v>
      </c>
      <c r="DP127" s="24">
        <v>41</v>
      </c>
      <c r="DQ127" s="24">
        <v>41</v>
      </c>
      <c r="DR127" s="24">
        <v>42</v>
      </c>
      <c r="DS127" s="24">
        <v>41</v>
      </c>
      <c r="DT127" s="24">
        <v>41</v>
      </c>
      <c r="DU127" s="24">
        <v>40</v>
      </c>
      <c r="DV127" s="24">
        <v>39</v>
      </c>
      <c r="DW127" s="24">
        <v>38</v>
      </c>
      <c r="DX127" s="24">
        <v>36</v>
      </c>
      <c r="DY127" s="24">
        <v>33</v>
      </c>
      <c r="DZ127" s="24">
        <v>32</v>
      </c>
      <c r="EA127" s="24">
        <v>31</v>
      </c>
      <c r="EB127" s="24">
        <v>30</v>
      </c>
      <c r="EC127" s="24">
        <v>29</v>
      </c>
      <c r="ED127" s="24">
        <v>29</v>
      </c>
      <c r="EE127" s="24">
        <v>28</v>
      </c>
      <c r="EF127" s="24">
        <v>26</v>
      </c>
      <c r="EG127" s="24">
        <v>26</v>
      </c>
      <c r="EH127" s="24">
        <v>26</v>
      </c>
      <c r="EI127" s="24">
        <v>25</v>
      </c>
      <c r="EJ127" s="24">
        <v>24</v>
      </c>
      <c r="EK127" s="24">
        <v>24</v>
      </c>
      <c r="EL127" s="24">
        <v>24</v>
      </c>
      <c r="EM127" s="24">
        <v>24</v>
      </c>
      <c r="EN127" s="24">
        <v>24</v>
      </c>
      <c r="EO127" s="24">
        <v>25</v>
      </c>
      <c r="EP127" s="24">
        <v>25</v>
      </c>
      <c r="EQ127" s="24">
        <v>25</v>
      </c>
      <c r="ER127" s="24">
        <v>26</v>
      </c>
      <c r="ES127" s="24">
        <v>27</v>
      </c>
      <c r="ET127" s="24">
        <v>27</v>
      </c>
      <c r="EU127" s="24">
        <v>28</v>
      </c>
      <c r="EV127" s="24">
        <v>29</v>
      </c>
      <c r="EW127" s="24">
        <v>30</v>
      </c>
      <c r="EX127" s="24">
        <v>30</v>
      </c>
      <c r="EY127" s="24">
        <v>30</v>
      </c>
      <c r="EZ127" s="24">
        <v>30</v>
      </c>
      <c r="FA127" s="24">
        <v>30</v>
      </c>
      <c r="FB127" s="24">
        <v>30</v>
      </c>
      <c r="FC127" s="24">
        <v>30</v>
      </c>
      <c r="FD127" s="24">
        <v>30</v>
      </c>
      <c r="FE127" s="24">
        <v>29</v>
      </c>
      <c r="FF127" s="24">
        <v>28</v>
      </c>
      <c r="FG127" s="24">
        <v>28</v>
      </c>
      <c r="FH127" s="24">
        <v>26</v>
      </c>
      <c r="FI127" s="24">
        <v>25</v>
      </c>
      <c r="FJ127" s="24">
        <v>25</v>
      </c>
      <c r="FK127" s="24">
        <v>23</v>
      </c>
      <c r="FL127" s="24">
        <v>22</v>
      </c>
      <c r="FM127" s="24">
        <v>21</v>
      </c>
      <c r="FN127" s="24">
        <v>20</v>
      </c>
      <c r="FO127" s="24">
        <v>19</v>
      </c>
      <c r="FP127" s="24">
        <v>19</v>
      </c>
      <c r="FQ127" s="24">
        <v>17</v>
      </c>
      <c r="FR127" s="24">
        <v>17</v>
      </c>
      <c r="FS127" s="24">
        <v>16</v>
      </c>
      <c r="FT127" s="24">
        <v>16</v>
      </c>
      <c r="FU127" s="24">
        <v>15</v>
      </c>
      <c r="FV127" s="24">
        <v>15</v>
      </c>
      <c r="FW127" s="24">
        <v>14</v>
      </c>
      <c r="FX127" s="24">
        <v>14</v>
      </c>
      <c r="FY127" s="24">
        <v>14</v>
      </c>
      <c r="FZ127" s="24">
        <v>13</v>
      </c>
      <c r="GA127" s="24">
        <v>11</v>
      </c>
      <c r="GB127" s="24">
        <v>11</v>
      </c>
      <c r="GC127" s="24">
        <v>11</v>
      </c>
      <c r="GD127" s="24">
        <v>11</v>
      </c>
      <c r="GE127" s="24">
        <v>9</v>
      </c>
      <c r="GF127" s="24">
        <v>9</v>
      </c>
      <c r="GG127" s="24">
        <v>9</v>
      </c>
      <c r="GH127" s="24">
        <v>8</v>
      </c>
      <c r="GI127" s="24">
        <v>7</v>
      </c>
      <c r="GJ127" s="24">
        <v>6</v>
      </c>
      <c r="GK127" s="24">
        <v>6</v>
      </c>
      <c r="GL127" s="24">
        <v>5</v>
      </c>
      <c r="GM127" s="24">
        <v>4</v>
      </c>
      <c r="GN127" s="24">
        <v>4</v>
      </c>
      <c r="GO127" s="24">
        <v>3</v>
      </c>
      <c r="GP127" s="24">
        <v>2</v>
      </c>
      <c r="GQ127" s="24">
        <v>2</v>
      </c>
      <c r="GR127" s="24">
        <v>2</v>
      </c>
      <c r="GS127" s="24">
        <v>1</v>
      </c>
      <c r="GT127" s="24">
        <v>1</v>
      </c>
      <c r="GU127" s="24">
        <v>0</v>
      </c>
      <c r="GV127" s="24">
        <v>0</v>
      </c>
      <c r="GW127" s="24">
        <v>0</v>
      </c>
      <c r="GX127" s="24">
        <v>0</v>
      </c>
      <c r="GY127" s="25">
        <v>0</v>
      </c>
    </row>
    <row r="128" spans="1:207" s="17" customFormat="1" ht="12.75" hidden="1" x14ac:dyDescent="0.2">
      <c r="A128" s="23" t="s">
        <v>217</v>
      </c>
      <c r="B128" s="24">
        <v>2015</v>
      </c>
      <c r="C128" s="24">
        <f>SUM(Tabla1[[#This Row],[Hombres_0]:[Hombres_100 y más]])</f>
        <v>2038</v>
      </c>
      <c r="D128" s="24">
        <f>SUM(Tabla1[[#This Row],[Mujeres_0]:[Mujeres_100 y más]])</f>
        <v>2300</v>
      </c>
      <c r="E128" s="24">
        <f>Tabla1[[#This Row],[TOTAL HOMBRES]]+Tabla1[[#This Row],[TOTAL MUJERES]]</f>
        <v>4338</v>
      </c>
      <c r="F128" s="24">
        <v>34</v>
      </c>
      <c r="G128" s="24">
        <v>35</v>
      </c>
      <c r="H128" s="24">
        <v>35</v>
      </c>
      <c r="I128" s="24">
        <v>36</v>
      </c>
      <c r="J128" s="24">
        <v>36</v>
      </c>
      <c r="K128" s="24">
        <v>36</v>
      </c>
      <c r="L128" s="24">
        <v>37</v>
      </c>
      <c r="M128" s="24">
        <v>38</v>
      </c>
      <c r="N128" s="24">
        <v>38</v>
      </c>
      <c r="O128" s="24">
        <v>39</v>
      </c>
      <c r="P128" s="24">
        <v>39</v>
      </c>
      <c r="Q128" s="24">
        <v>40</v>
      </c>
      <c r="R128" s="24">
        <v>40</v>
      </c>
      <c r="S128" s="24">
        <v>40</v>
      </c>
      <c r="T128" s="24">
        <v>40</v>
      </c>
      <c r="U128" s="24">
        <v>40</v>
      </c>
      <c r="V128" s="24">
        <v>40</v>
      </c>
      <c r="W128" s="24">
        <v>39</v>
      </c>
      <c r="X128" s="24">
        <v>38</v>
      </c>
      <c r="Y128" s="24">
        <v>37</v>
      </c>
      <c r="Z128" s="24">
        <v>35</v>
      </c>
      <c r="AA128" s="24">
        <v>34</v>
      </c>
      <c r="AB128" s="24">
        <v>32</v>
      </c>
      <c r="AC128" s="24">
        <v>30</v>
      </c>
      <c r="AD128" s="24">
        <v>28</v>
      </c>
      <c r="AE128" s="24">
        <v>27</v>
      </c>
      <c r="AF128" s="24">
        <v>27</v>
      </c>
      <c r="AG128" s="24">
        <v>25</v>
      </c>
      <c r="AH128" s="24">
        <v>26</v>
      </c>
      <c r="AI128" s="24">
        <v>25</v>
      </c>
      <c r="AJ128" s="24">
        <v>25</v>
      </c>
      <c r="AK128" s="24">
        <v>24</v>
      </c>
      <c r="AL128" s="24">
        <v>24</v>
      </c>
      <c r="AM128" s="24">
        <v>25</v>
      </c>
      <c r="AN128" s="24">
        <v>24</v>
      </c>
      <c r="AO128" s="24">
        <v>24</v>
      </c>
      <c r="AP128" s="24">
        <v>24</v>
      </c>
      <c r="AQ128" s="24">
        <v>23</v>
      </c>
      <c r="AR128" s="24">
        <v>23</v>
      </c>
      <c r="AS128" s="24">
        <v>23</v>
      </c>
      <c r="AT128" s="24">
        <v>23</v>
      </c>
      <c r="AU128" s="24">
        <v>22</v>
      </c>
      <c r="AV128" s="24">
        <v>22</v>
      </c>
      <c r="AW128" s="24">
        <v>23</v>
      </c>
      <c r="AX128" s="24">
        <v>23</v>
      </c>
      <c r="AY128" s="24">
        <v>23</v>
      </c>
      <c r="AZ128" s="24">
        <v>23</v>
      </c>
      <c r="BA128" s="24">
        <v>24</v>
      </c>
      <c r="BB128" s="24">
        <v>24</v>
      </c>
      <c r="BC128" s="24">
        <v>23</v>
      </c>
      <c r="BD128" s="24">
        <v>24</v>
      </c>
      <c r="BE128" s="24">
        <v>24</v>
      </c>
      <c r="BF128" s="24">
        <v>24</v>
      </c>
      <c r="BG128" s="24">
        <v>24</v>
      </c>
      <c r="BH128" s="24">
        <v>23</v>
      </c>
      <c r="BI128" s="24">
        <v>23</v>
      </c>
      <c r="BJ128" s="24">
        <v>22</v>
      </c>
      <c r="BK128" s="24">
        <v>22</v>
      </c>
      <c r="BL128" s="24">
        <v>22</v>
      </c>
      <c r="BM128" s="24">
        <v>20</v>
      </c>
      <c r="BN128" s="24">
        <v>20</v>
      </c>
      <c r="BO128" s="24">
        <v>19</v>
      </c>
      <c r="BP128" s="24">
        <v>18</v>
      </c>
      <c r="BQ128" s="24">
        <v>17</v>
      </c>
      <c r="BR128" s="24">
        <v>17</v>
      </c>
      <c r="BS128" s="24">
        <v>17</v>
      </c>
      <c r="BT128" s="24">
        <v>14</v>
      </c>
      <c r="BU128" s="24">
        <v>14</v>
      </c>
      <c r="BV128" s="24">
        <v>13</v>
      </c>
      <c r="BW128" s="24">
        <v>12</v>
      </c>
      <c r="BX128" s="24">
        <v>12</v>
      </c>
      <c r="BY128" s="24">
        <v>12</v>
      </c>
      <c r="BZ128" s="24">
        <v>10</v>
      </c>
      <c r="CA128" s="24">
        <v>10</v>
      </c>
      <c r="CB128" s="24">
        <v>9</v>
      </c>
      <c r="CC128" s="24">
        <v>8</v>
      </c>
      <c r="CD128" s="24">
        <v>8</v>
      </c>
      <c r="CE128" s="24">
        <v>7</v>
      </c>
      <c r="CF128" s="24">
        <v>7</v>
      </c>
      <c r="CG128" s="24">
        <v>6</v>
      </c>
      <c r="CH128" s="24">
        <v>6</v>
      </c>
      <c r="CI128" s="24">
        <v>5</v>
      </c>
      <c r="CJ128" s="24">
        <v>5</v>
      </c>
      <c r="CK128" s="24">
        <v>4</v>
      </c>
      <c r="CL128" s="24">
        <v>4</v>
      </c>
      <c r="CM128" s="24">
        <v>4</v>
      </c>
      <c r="CN128" s="24">
        <v>4</v>
      </c>
      <c r="CO128" s="24">
        <v>3</v>
      </c>
      <c r="CP128" s="24">
        <v>3</v>
      </c>
      <c r="CQ128" s="24">
        <v>2</v>
      </c>
      <c r="CR128" s="24">
        <v>2</v>
      </c>
      <c r="CS128" s="24">
        <v>2</v>
      </c>
      <c r="CT128" s="24">
        <v>1</v>
      </c>
      <c r="CU128" s="24">
        <v>0</v>
      </c>
      <c r="CV128" s="24">
        <v>0</v>
      </c>
      <c r="CW128" s="24">
        <v>0</v>
      </c>
      <c r="CX128" s="24">
        <v>0</v>
      </c>
      <c r="CY128" s="24">
        <v>0</v>
      </c>
      <c r="CZ128" s="24">
        <v>0</v>
      </c>
      <c r="DA128" s="24">
        <v>0</v>
      </c>
      <c r="DB128" s="24">
        <v>0</v>
      </c>
      <c r="DC128" s="24">
        <v>39</v>
      </c>
      <c r="DD128" s="24">
        <v>39</v>
      </c>
      <c r="DE128" s="24">
        <v>39</v>
      </c>
      <c r="DF128" s="24">
        <v>39</v>
      </c>
      <c r="DG128" s="24">
        <v>39</v>
      </c>
      <c r="DH128" s="24">
        <v>39</v>
      </c>
      <c r="DI128" s="24">
        <v>39</v>
      </c>
      <c r="DJ128" s="24">
        <v>40</v>
      </c>
      <c r="DK128" s="24">
        <v>41</v>
      </c>
      <c r="DL128" s="24">
        <v>40</v>
      </c>
      <c r="DM128" s="24">
        <v>39</v>
      </c>
      <c r="DN128" s="24">
        <v>40</v>
      </c>
      <c r="DO128" s="24">
        <v>39</v>
      </c>
      <c r="DP128" s="24">
        <v>39</v>
      </c>
      <c r="DQ128" s="24">
        <v>39</v>
      </c>
      <c r="DR128" s="24">
        <v>39</v>
      </c>
      <c r="DS128" s="24">
        <v>40</v>
      </c>
      <c r="DT128" s="24">
        <v>39</v>
      </c>
      <c r="DU128" s="24">
        <v>39</v>
      </c>
      <c r="DV128" s="24">
        <v>38</v>
      </c>
      <c r="DW128" s="24">
        <v>37</v>
      </c>
      <c r="DX128" s="24">
        <v>35</v>
      </c>
      <c r="DY128" s="24">
        <v>33</v>
      </c>
      <c r="DZ128" s="24">
        <v>32</v>
      </c>
      <c r="EA128" s="24">
        <v>30</v>
      </c>
      <c r="EB128" s="24">
        <v>30</v>
      </c>
      <c r="EC128" s="24">
        <v>29</v>
      </c>
      <c r="ED128" s="24">
        <v>28</v>
      </c>
      <c r="EE128" s="24">
        <v>27</v>
      </c>
      <c r="EF128" s="24">
        <v>26</v>
      </c>
      <c r="EG128" s="24">
        <v>26</v>
      </c>
      <c r="EH128" s="24">
        <v>26</v>
      </c>
      <c r="EI128" s="24">
        <v>24</v>
      </c>
      <c r="EJ128" s="24">
        <v>24</v>
      </c>
      <c r="EK128" s="24">
        <v>24</v>
      </c>
      <c r="EL128" s="24">
        <v>24</v>
      </c>
      <c r="EM128" s="24">
        <v>24</v>
      </c>
      <c r="EN128" s="24">
        <v>23</v>
      </c>
      <c r="EO128" s="24">
        <v>25</v>
      </c>
      <c r="EP128" s="24">
        <v>25</v>
      </c>
      <c r="EQ128" s="24">
        <v>25</v>
      </c>
      <c r="ER128" s="24">
        <v>25</v>
      </c>
      <c r="ES128" s="24">
        <v>26</v>
      </c>
      <c r="ET128" s="24">
        <v>27</v>
      </c>
      <c r="EU128" s="24">
        <v>28</v>
      </c>
      <c r="EV128" s="24">
        <v>28</v>
      </c>
      <c r="EW128" s="24">
        <v>30</v>
      </c>
      <c r="EX128" s="24">
        <v>30</v>
      </c>
      <c r="EY128" s="24">
        <v>30</v>
      </c>
      <c r="EZ128" s="24">
        <v>30</v>
      </c>
      <c r="FA128" s="24">
        <v>31</v>
      </c>
      <c r="FB128" s="24">
        <v>31</v>
      </c>
      <c r="FC128" s="24">
        <v>31</v>
      </c>
      <c r="FD128" s="24">
        <v>30</v>
      </c>
      <c r="FE128" s="24">
        <v>29</v>
      </c>
      <c r="FF128" s="24">
        <v>29</v>
      </c>
      <c r="FG128" s="24">
        <v>28</v>
      </c>
      <c r="FH128" s="24">
        <v>27</v>
      </c>
      <c r="FI128" s="24">
        <v>26</v>
      </c>
      <c r="FJ128" s="24">
        <v>25</v>
      </c>
      <c r="FK128" s="24">
        <v>23</v>
      </c>
      <c r="FL128" s="24">
        <v>23</v>
      </c>
      <c r="FM128" s="24">
        <v>22</v>
      </c>
      <c r="FN128" s="24">
        <v>20</v>
      </c>
      <c r="FO128" s="24">
        <v>19</v>
      </c>
      <c r="FP128" s="24">
        <v>19</v>
      </c>
      <c r="FQ128" s="24">
        <v>18</v>
      </c>
      <c r="FR128" s="24">
        <v>17</v>
      </c>
      <c r="FS128" s="24">
        <v>15</v>
      </c>
      <c r="FT128" s="24">
        <v>15</v>
      </c>
      <c r="FU128" s="24">
        <v>15</v>
      </c>
      <c r="FV128" s="24">
        <v>14</v>
      </c>
      <c r="FW128" s="24">
        <v>14</v>
      </c>
      <c r="FX128" s="24">
        <v>13</v>
      </c>
      <c r="FY128" s="24">
        <v>13</v>
      </c>
      <c r="FZ128" s="24">
        <v>12</v>
      </c>
      <c r="GA128" s="24">
        <v>12</v>
      </c>
      <c r="GB128" s="24">
        <v>11</v>
      </c>
      <c r="GC128" s="24">
        <v>11</v>
      </c>
      <c r="GD128" s="24">
        <v>11</v>
      </c>
      <c r="GE128" s="24">
        <v>9</v>
      </c>
      <c r="GF128" s="24">
        <v>9</v>
      </c>
      <c r="GG128" s="24">
        <v>9</v>
      </c>
      <c r="GH128" s="24">
        <v>8</v>
      </c>
      <c r="GI128" s="24">
        <v>7</v>
      </c>
      <c r="GJ128" s="24">
        <v>7</v>
      </c>
      <c r="GK128" s="24">
        <v>6</v>
      </c>
      <c r="GL128" s="24">
        <v>5</v>
      </c>
      <c r="GM128" s="24">
        <v>4</v>
      </c>
      <c r="GN128" s="24">
        <v>4</v>
      </c>
      <c r="GO128" s="24">
        <v>3</v>
      </c>
      <c r="GP128" s="24">
        <v>2</v>
      </c>
      <c r="GQ128" s="24">
        <v>2</v>
      </c>
      <c r="GR128" s="24">
        <v>2</v>
      </c>
      <c r="GS128" s="24">
        <v>1</v>
      </c>
      <c r="GT128" s="24">
        <v>1</v>
      </c>
      <c r="GU128" s="24">
        <v>1</v>
      </c>
      <c r="GV128" s="24">
        <v>0</v>
      </c>
      <c r="GW128" s="24">
        <v>0</v>
      </c>
      <c r="GX128" s="24">
        <v>0</v>
      </c>
      <c r="GY128" s="25">
        <v>0</v>
      </c>
    </row>
    <row r="129" spans="1:207" s="17" customFormat="1" ht="12.75" hidden="1" x14ac:dyDescent="0.2">
      <c r="A129" s="23" t="s">
        <v>217</v>
      </c>
      <c r="B129" s="24">
        <v>2016</v>
      </c>
      <c r="C129" s="24">
        <f>SUM(Tabla1[[#This Row],[Hombres_0]:[Hombres_100 y más]])</f>
        <v>2012</v>
      </c>
      <c r="D129" s="24">
        <f>SUM(Tabla1[[#This Row],[Mujeres_0]:[Mujeres_100 y más]])</f>
        <v>2290</v>
      </c>
      <c r="E129" s="24">
        <f>Tabla1[[#This Row],[TOTAL HOMBRES]]+Tabla1[[#This Row],[TOTAL MUJERES]]</f>
        <v>4302</v>
      </c>
      <c r="F129" s="24">
        <v>34</v>
      </c>
      <c r="G129" s="24">
        <v>35</v>
      </c>
      <c r="H129" s="24">
        <v>35</v>
      </c>
      <c r="I129" s="24">
        <v>36</v>
      </c>
      <c r="J129" s="24">
        <v>36</v>
      </c>
      <c r="K129" s="24">
        <v>36</v>
      </c>
      <c r="L129" s="24">
        <v>37</v>
      </c>
      <c r="M129" s="24">
        <v>38</v>
      </c>
      <c r="N129" s="24">
        <v>38</v>
      </c>
      <c r="O129" s="24">
        <v>39</v>
      </c>
      <c r="P129" s="24">
        <v>39</v>
      </c>
      <c r="Q129" s="24">
        <v>40</v>
      </c>
      <c r="R129" s="24">
        <v>39</v>
      </c>
      <c r="S129" s="24">
        <v>40</v>
      </c>
      <c r="T129" s="24">
        <v>40</v>
      </c>
      <c r="U129" s="24">
        <v>39</v>
      </c>
      <c r="V129" s="24">
        <v>39</v>
      </c>
      <c r="W129" s="24">
        <v>39</v>
      </c>
      <c r="X129" s="24">
        <v>38</v>
      </c>
      <c r="Y129" s="24">
        <v>37</v>
      </c>
      <c r="Z129" s="24">
        <v>35</v>
      </c>
      <c r="AA129" s="24">
        <v>33</v>
      </c>
      <c r="AB129" s="24">
        <v>33</v>
      </c>
      <c r="AC129" s="24">
        <v>31</v>
      </c>
      <c r="AD129" s="24">
        <v>28</v>
      </c>
      <c r="AE129" s="24">
        <v>27</v>
      </c>
      <c r="AF129" s="24">
        <v>26</v>
      </c>
      <c r="AG129" s="24">
        <v>25</v>
      </c>
      <c r="AH129" s="24">
        <v>25</v>
      </c>
      <c r="AI129" s="24">
        <v>24</v>
      </c>
      <c r="AJ129" s="24">
        <v>25</v>
      </c>
      <c r="AK129" s="24">
        <v>23</v>
      </c>
      <c r="AL129" s="24">
        <v>23</v>
      </c>
      <c r="AM129" s="24">
        <v>23</v>
      </c>
      <c r="AN129" s="24">
        <v>23</v>
      </c>
      <c r="AO129" s="24">
        <v>23</v>
      </c>
      <c r="AP129" s="24">
        <v>23</v>
      </c>
      <c r="AQ129" s="24">
        <v>23</v>
      </c>
      <c r="AR129" s="24">
        <v>22</v>
      </c>
      <c r="AS129" s="24">
        <v>22</v>
      </c>
      <c r="AT129" s="24">
        <v>22</v>
      </c>
      <c r="AU129" s="24">
        <v>22</v>
      </c>
      <c r="AV129" s="24">
        <v>22</v>
      </c>
      <c r="AW129" s="24">
        <v>22</v>
      </c>
      <c r="AX129" s="24">
        <v>22</v>
      </c>
      <c r="AY129" s="24">
        <v>22</v>
      </c>
      <c r="AZ129" s="24">
        <v>22</v>
      </c>
      <c r="BA129" s="24">
        <v>23</v>
      </c>
      <c r="BB129" s="24">
        <v>23</v>
      </c>
      <c r="BC129" s="24">
        <v>23</v>
      </c>
      <c r="BD129" s="24">
        <v>23</v>
      </c>
      <c r="BE129" s="24">
        <v>23</v>
      </c>
      <c r="BF129" s="24">
        <v>23</v>
      </c>
      <c r="BG129" s="24">
        <v>23</v>
      </c>
      <c r="BH129" s="24">
        <v>22</v>
      </c>
      <c r="BI129" s="24">
        <v>22</v>
      </c>
      <c r="BJ129" s="24">
        <v>22</v>
      </c>
      <c r="BK129" s="24">
        <v>21</v>
      </c>
      <c r="BL129" s="24">
        <v>21</v>
      </c>
      <c r="BM129" s="24">
        <v>20</v>
      </c>
      <c r="BN129" s="24">
        <v>19</v>
      </c>
      <c r="BO129" s="24">
        <v>19</v>
      </c>
      <c r="BP129" s="24">
        <v>18</v>
      </c>
      <c r="BQ129" s="24">
        <v>17</v>
      </c>
      <c r="BR129" s="24">
        <v>16</v>
      </c>
      <c r="BS129" s="24">
        <v>16</v>
      </c>
      <c r="BT129" s="24">
        <v>16</v>
      </c>
      <c r="BU129" s="24">
        <v>14</v>
      </c>
      <c r="BV129" s="24">
        <v>14</v>
      </c>
      <c r="BW129" s="24">
        <v>12</v>
      </c>
      <c r="BX129" s="24">
        <v>12</v>
      </c>
      <c r="BY129" s="24">
        <v>12</v>
      </c>
      <c r="BZ129" s="24">
        <v>10</v>
      </c>
      <c r="CA129" s="24">
        <v>10</v>
      </c>
      <c r="CB129" s="24">
        <v>10</v>
      </c>
      <c r="CC129" s="24">
        <v>8</v>
      </c>
      <c r="CD129" s="24">
        <v>8</v>
      </c>
      <c r="CE129" s="24">
        <v>7</v>
      </c>
      <c r="CF129" s="24">
        <v>7</v>
      </c>
      <c r="CG129" s="24">
        <v>6</v>
      </c>
      <c r="CH129" s="24">
        <v>5</v>
      </c>
      <c r="CI129" s="24">
        <v>5</v>
      </c>
      <c r="CJ129" s="24">
        <v>5</v>
      </c>
      <c r="CK129" s="24">
        <v>4</v>
      </c>
      <c r="CL129" s="24">
        <v>4</v>
      </c>
      <c r="CM129" s="24">
        <v>4</v>
      </c>
      <c r="CN129" s="24">
        <v>4</v>
      </c>
      <c r="CO129" s="24">
        <v>3</v>
      </c>
      <c r="CP129" s="24">
        <v>3</v>
      </c>
      <c r="CQ129" s="24">
        <v>3</v>
      </c>
      <c r="CR129" s="24">
        <v>2</v>
      </c>
      <c r="CS129" s="24">
        <v>2</v>
      </c>
      <c r="CT129" s="24">
        <v>2</v>
      </c>
      <c r="CU129" s="24">
        <v>1</v>
      </c>
      <c r="CV129" s="24">
        <v>0</v>
      </c>
      <c r="CW129" s="24">
        <v>0</v>
      </c>
      <c r="CX129" s="24">
        <v>0</v>
      </c>
      <c r="CY129" s="24">
        <v>0</v>
      </c>
      <c r="CZ129" s="24">
        <v>0</v>
      </c>
      <c r="DA129" s="24">
        <v>0</v>
      </c>
      <c r="DB129" s="24">
        <v>0</v>
      </c>
      <c r="DC129" s="24">
        <v>37</v>
      </c>
      <c r="DD129" s="24">
        <v>38</v>
      </c>
      <c r="DE129" s="24">
        <v>38</v>
      </c>
      <c r="DF129" s="24">
        <v>38</v>
      </c>
      <c r="DG129" s="24">
        <v>39</v>
      </c>
      <c r="DH129" s="24">
        <v>39</v>
      </c>
      <c r="DI129" s="24">
        <v>38</v>
      </c>
      <c r="DJ129" s="24">
        <v>39</v>
      </c>
      <c r="DK129" s="24">
        <v>39</v>
      </c>
      <c r="DL129" s="24">
        <v>39</v>
      </c>
      <c r="DM129" s="24">
        <v>39</v>
      </c>
      <c r="DN129" s="24">
        <v>40</v>
      </c>
      <c r="DO129" s="24">
        <v>39</v>
      </c>
      <c r="DP129" s="24">
        <v>39</v>
      </c>
      <c r="DQ129" s="24">
        <v>38</v>
      </c>
      <c r="DR129" s="24">
        <v>39</v>
      </c>
      <c r="DS129" s="24">
        <v>38</v>
      </c>
      <c r="DT129" s="24">
        <v>39</v>
      </c>
      <c r="DU129" s="24">
        <v>38</v>
      </c>
      <c r="DV129" s="24">
        <v>37</v>
      </c>
      <c r="DW129" s="24">
        <v>36</v>
      </c>
      <c r="DX129" s="24">
        <v>35</v>
      </c>
      <c r="DY129" s="24">
        <v>34</v>
      </c>
      <c r="DZ129" s="24">
        <v>33</v>
      </c>
      <c r="EA129" s="24">
        <v>31</v>
      </c>
      <c r="EB129" s="24">
        <v>30</v>
      </c>
      <c r="EC129" s="24">
        <v>29</v>
      </c>
      <c r="ED129" s="24">
        <v>27</v>
      </c>
      <c r="EE129" s="24">
        <v>27</v>
      </c>
      <c r="EF129" s="24">
        <v>26</v>
      </c>
      <c r="EG129" s="24">
        <v>26</v>
      </c>
      <c r="EH129" s="24">
        <v>25</v>
      </c>
      <c r="EI129" s="24">
        <v>23</v>
      </c>
      <c r="EJ129" s="24">
        <v>23</v>
      </c>
      <c r="EK129" s="24">
        <v>23</v>
      </c>
      <c r="EL129" s="24">
        <v>23</v>
      </c>
      <c r="EM129" s="24">
        <v>23</v>
      </c>
      <c r="EN129" s="24">
        <v>25</v>
      </c>
      <c r="EO129" s="24">
        <v>25</v>
      </c>
      <c r="EP129" s="24">
        <v>25</v>
      </c>
      <c r="EQ129" s="24">
        <v>25</v>
      </c>
      <c r="ER129" s="24">
        <v>26</v>
      </c>
      <c r="ES129" s="24">
        <v>26</v>
      </c>
      <c r="ET129" s="24">
        <v>27</v>
      </c>
      <c r="EU129" s="24">
        <v>28</v>
      </c>
      <c r="EV129" s="24">
        <v>28</v>
      </c>
      <c r="EW129" s="24">
        <v>30</v>
      </c>
      <c r="EX129" s="24">
        <v>30</v>
      </c>
      <c r="EY129" s="24">
        <v>30</v>
      </c>
      <c r="EZ129" s="24">
        <v>30</v>
      </c>
      <c r="FA129" s="24">
        <v>31</v>
      </c>
      <c r="FB129" s="24">
        <v>31</v>
      </c>
      <c r="FC129" s="24">
        <v>31</v>
      </c>
      <c r="FD129" s="24">
        <v>31</v>
      </c>
      <c r="FE129" s="24">
        <v>30</v>
      </c>
      <c r="FF129" s="24">
        <v>29</v>
      </c>
      <c r="FG129" s="24">
        <v>28</v>
      </c>
      <c r="FH129" s="24">
        <v>28</v>
      </c>
      <c r="FI129" s="24">
        <v>26</v>
      </c>
      <c r="FJ129" s="24">
        <v>25</v>
      </c>
      <c r="FK129" s="24">
        <v>25</v>
      </c>
      <c r="FL129" s="24">
        <v>22</v>
      </c>
      <c r="FM129" s="24">
        <v>21</v>
      </c>
      <c r="FN129" s="24">
        <v>19</v>
      </c>
      <c r="FO129" s="24">
        <v>19</v>
      </c>
      <c r="FP129" s="24">
        <v>18</v>
      </c>
      <c r="FQ129" s="24">
        <v>18</v>
      </c>
      <c r="FR129" s="24">
        <v>17</v>
      </c>
      <c r="FS129" s="24">
        <v>16</v>
      </c>
      <c r="FT129" s="24">
        <v>15</v>
      </c>
      <c r="FU129" s="24">
        <v>15</v>
      </c>
      <c r="FV129" s="24">
        <v>14</v>
      </c>
      <c r="FW129" s="24">
        <v>14</v>
      </c>
      <c r="FX129" s="24">
        <v>14</v>
      </c>
      <c r="FY129" s="24">
        <v>13</v>
      </c>
      <c r="FZ129" s="24">
        <v>12</v>
      </c>
      <c r="GA129" s="24">
        <v>12</v>
      </c>
      <c r="GB129" s="24">
        <v>11</v>
      </c>
      <c r="GC129" s="24">
        <v>11</v>
      </c>
      <c r="GD129" s="24">
        <v>11</v>
      </c>
      <c r="GE129" s="24">
        <v>9</v>
      </c>
      <c r="GF129" s="24">
        <v>9</v>
      </c>
      <c r="GG129" s="24">
        <v>9</v>
      </c>
      <c r="GH129" s="24">
        <v>8</v>
      </c>
      <c r="GI129" s="24">
        <v>7</v>
      </c>
      <c r="GJ129" s="24">
        <v>7</v>
      </c>
      <c r="GK129" s="24">
        <v>6</v>
      </c>
      <c r="GL129" s="24">
        <v>5</v>
      </c>
      <c r="GM129" s="24">
        <v>5</v>
      </c>
      <c r="GN129" s="24">
        <v>4</v>
      </c>
      <c r="GO129" s="24">
        <v>3</v>
      </c>
      <c r="GP129" s="24">
        <v>3</v>
      </c>
      <c r="GQ129" s="24">
        <v>2</v>
      </c>
      <c r="GR129" s="24">
        <v>2</v>
      </c>
      <c r="GS129" s="24">
        <v>1</v>
      </c>
      <c r="GT129" s="24">
        <v>1</v>
      </c>
      <c r="GU129" s="24">
        <v>1</v>
      </c>
      <c r="GV129" s="24">
        <v>1</v>
      </c>
      <c r="GW129" s="24">
        <v>0</v>
      </c>
      <c r="GX129" s="24">
        <v>0</v>
      </c>
      <c r="GY129" s="25">
        <v>1</v>
      </c>
    </row>
    <row r="130" spans="1:207" s="17" customFormat="1" ht="12.75" hidden="1" x14ac:dyDescent="0.2">
      <c r="A130" s="23" t="s">
        <v>217</v>
      </c>
      <c r="B130" s="24">
        <v>2017</v>
      </c>
      <c r="C130" s="24">
        <f>SUM(Tabla1[[#This Row],[Hombres_0]:[Hombres_100 y más]])</f>
        <v>1984</v>
      </c>
      <c r="D130" s="24">
        <f>SUM(Tabla1[[#This Row],[Mujeres_0]:[Mujeres_100 y más]])</f>
        <v>2239</v>
      </c>
      <c r="E130" s="24">
        <f>Tabla1[[#This Row],[TOTAL HOMBRES]]+Tabla1[[#This Row],[TOTAL MUJERES]]</f>
        <v>4223</v>
      </c>
      <c r="F130" s="24">
        <v>32</v>
      </c>
      <c r="G130" s="24">
        <v>33</v>
      </c>
      <c r="H130" s="24">
        <v>33</v>
      </c>
      <c r="I130" s="24">
        <v>35</v>
      </c>
      <c r="J130" s="24">
        <v>35</v>
      </c>
      <c r="K130" s="24">
        <v>34</v>
      </c>
      <c r="L130" s="24">
        <v>36</v>
      </c>
      <c r="M130" s="24">
        <v>37</v>
      </c>
      <c r="N130" s="24">
        <v>37</v>
      </c>
      <c r="O130" s="24">
        <v>38</v>
      </c>
      <c r="P130" s="24">
        <v>38</v>
      </c>
      <c r="Q130" s="24">
        <v>39</v>
      </c>
      <c r="R130" s="24">
        <v>38</v>
      </c>
      <c r="S130" s="24">
        <v>39</v>
      </c>
      <c r="T130" s="24">
        <v>38</v>
      </c>
      <c r="U130" s="24">
        <v>38</v>
      </c>
      <c r="V130" s="24">
        <v>38</v>
      </c>
      <c r="W130" s="24">
        <v>37</v>
      </c>
      <c r="X130" s="24">
        <v>37</v>
      </c>
      <c r="Y130" s="24">
        <v>35</v>
      </c>
      <c r="Z130" s="24">
        <v>34</v>
      </c>
      <c r="AA130" s="24">
        <v>32</v>
      </c>
      <c r="AB130" s="24">
        <v>32</v>
      </c>
      <c r="AC130" s="24">
        <v>30</v>
      </c>
      <c r="AD130" s="24">
        <v>28</v>
      </c>
      <c r="AE130" s="24">
        <v>27</v>
      </c>
      <c r="AF130" s="24">
        <v>25</v>
      </c>
      <c r="AG130" s="24">
        <v>24</v>
      </c>
      <c r="AH130" s="24">
        <v>24</v>
      </c>
      <c r="AI130" s="24">
        <v>23</v>
      </c>
      <c r="AJ130" s="24">
        <v>24</v>
      </c>
      <c r="AK130" s="24">
        <v>23</v>
      </c>
      <c r="AL130" s="24">
        <v>23</v>
      </c>
      <c r="AM130" s="24">
        <v>23</v>
      </c>
      <c r="AN130" s="24">
        <v>22</v>
      </c>
      <c r="AO130" s="24">
        <v>23</v>
      </c>
      <c r="AP130" s="24">
        <v>23</v>
      </c>
      <c r="AQ130" s="24">
        <v>23</v>
      </c>
      <c r="AR130" s="24">
        <v>23</v>
      </c>
      <c r="AS130" s="24">
        <v>22</v>
      </c>
      <c r="AT130" s="24">
        <v>22</v>
      </c>
      <c r="AU130" s="24">
        <v>22</v>
      </c>
      <c r="AV130" s="24">
        <v>22</v>
      </c>
      <c r="AW130" s="24">
        <v>22</v>
      </c>
      <c r="AX130" s="24">
        <v>22</v>
      </c>
      <c r="AY130" s="24">
        <v>22</v>
      </c>
      <c r="AZ130" s="24">
        <v>22</v>
      </c>
      <c r="BA130" s="24">
        <v>23</v>
      </c>
      <c r="BB130" s="24">
        <v>23</v>
      </c>
      <c r="BC130" s="24">
        <v>23</v>
      </c>
      <c r="BD130" s="24">
        <v>23</v>
      </c>
      <c r="BE130" s="24">
        <v>23</v>
      </c>
      <c r="BF130" s="24">
        <v>23</v>
      </c>
      <c r="BG130" s="24">
        <v>24</v>
      </c>
      <c r="BH130" s="24">
        <v>23</v>
      </c>
      <c r="BI130" s="24">
        <v>22</v>
      </c>
      <c r="BJ130" s="24">
        <v>22</v>
      </c>
      <c r="BK130" s="24">
        <v>22</v>
      </c>
      <c r="BL130" s="24">
        <v>21</v>
      </c>
      <c r="BM130" s="24">
        <v>21</v>
      </c>
      <c r="BN130" s="24">
        <v>19</v>
      </c>
      <c r="BO130" s="24">
        <v>19</v>
      </c>
      <c r="BP130" s="24">
        <v>18</v>
      </c>
      <c r="BQ130" s="24">
        <v>18</v>
      </c>
      <c r="BR130" s="24">
        <v>17</v>
      </c>
      <c r="BS130" s="24">
        <v>16</v>
      </c>
      <c r="BT130" s="24">
        <v>16</v>
      </c>
      <c r="BU130" s="24">
        <v>14</v>
      </c>
      <c r="BV130" s="24">
        <v>14</v>
      </c>
      <c r="BW130" s="24">
        <v>13</v>
      </c>
      <c r="BX130" s="24">
        <v>12</v>
      </c>
      <c r="BY130" s="24">
        <v>12</v>
      </c>
      <c r="BZ130" s="24">
        <v>11</v>
      </c>
      <c r="CA130" s="24">
        <v>10</v>
      </c>
      <c r="CB130" s="24">
        <v>10</v>
      </c>
      <c r="CC130" s="24">
        <v>8</v>
      </c>
      <c r="CD130" s="24">
        <v>8</v>
      </c>
      <c r="CE130" s="24">
        <v>7</v>
      </c>
      <c r="CF130" s="24">
        <v>7</v>
      </c>
      <c r="CG130" s="24">
        <v>6</v>
      </c>
      <c r="CH130" s="24">
        <v>5</v>
      </c>
      <c r="CI130" s="24">
        <v>5</v>
      </c>
      <c r="CJ130" s="24">
        <v>5</v>
      </c>
      <c r="CK130" s="24">
        <v>4</v>
      </c>
      <c r="CL130" s="24">
        <v>4</v>
      </c>
      <c r="CM130" s="24">
        <v>4</v>
      </c>
      <c r="CN130" s="24">
        <v>4</v>
      </c>
      <c r="CO130" s="24">
        <v>3</v>
      </c>
      <c r="CP130" s="24">
        <v>3</v>
      </c>
      <c r="CQ130" s="24">
        <v>3</v>
      </c>
      <c r="CR130" s="24">
        <v>2</v>
      </c>
      <c r="CS130" s="24">
        <v>2</v>
      </c>
      <c r="CT130" s="24">
        <v>2</v>
      </c>
      <c r="CU130" s="24">
        <v>1</v>
      </c>
      <c r="CV130" s="24">
        <v>0</v>
      </c>
      <c r="CW130" s="24">
        <v>0</v>
      </c>
      <c r="CX130" s="24">
        <v>0</v>
      </c>
      <c r="CY130" s="24">
        <v>0</v>
      </c>
      <c r="CZ130" s="24">
        <v>0</v>
      </c>
      <c r="DA130" s="24">
        <v>0</v>
      </c>
      <c r="DB130" s="24">
        <v>0</v>
      </c>
      <c r="DC130" s="24">
        <v>37</v>
      </c>
      <c r="DD130" s="24">
        <v>37</v>
      </c>
      <c r="DE130" s="24">
        <v>37</v>
      </c>
      <c r="DF130" s="24">
        <v>37</v>
      </c>
      <c r="DG130" s="24">
        <v>38</v>
      </c>
      <c r="DH130" s="24">
        <v>38</v>
      </c>
      <c r="DI130" s="24">
        <v>37</v>
      </c>
      <c r="DJ130" s="24">
        <v>38</v>
      </c>
      <c r="DK130" s="24">
        <v>38</v>
      </c>
      <c r="DL130" s="24">
        <v>38</v>
      </c>
      <c r="DM130" s="24">
        <v>38</v>
      </c>
      <c r="DN130" s="24">
        <v>38</v>
      </c>
      <c r="DO130" s="24">
        <v>37</v>
      </c>
      <c r="DP130" s="24">
        <v>38</v>
      </c>
      <c r="DQ130" s="24">
        <v>37</v>
      </c>
      <c r="DR130" s="24">
        <v>37</v>
      </c>
      <c r="DS130" s="24">
        <v>37</v>
      </c>
      <c r="DT130" s="24">
        <v>36</v>
      </c>
      <c r="DU130" s="24">
        <v>36</v>
      </c>
      <c r="DV130" s="24">
        <v>35</v>
      </c>
      <c r="DW130" s="24">
        <v>35</v>
      </c>
      <c r="DX130" s="24">
        <v>34</v>
      </c>
      <c r="DY130" s="24">
        <v>33</v>
      </c>
      <c r="DZ130" s="24">
        <v>32</v>
      </c>
      <c r="EA130" s="24">
        <v>30</v>
      </c>
      <c r="EB130" s="24">
        <v>29</v>
      </c>
      <c r="EC130" s="24">
        <v>27</v>
      </c>
      <c r="ED130" s="24">
        <v>26</v>
      </c>
      <c r="EE130" s="24">
        <v>26</v>
      </c>
      <c r="EF130" s="24">
        <v>25</v>
      </c>
      <c r="EG130" s="24">
        <v>25</v>
      </c>
      <c r="EH130" s="24">
        <v>24</v>
      </c>
      <c r="EI130" s="24">
        <v>23</v>
      </c>
      <c r="EJ130" s="24">
        <v>23</v>
      </c>
      <c r="EK130" s="24">
        <v>23</v>
      </c>
      <c r="EL130" s="24">
        <v>23</v>
      </c>
      <c r="EM130" s="24">
        <v>24</v>
      </c>
      <c r="EN130" s="24">
        <v>24</v>
      </c>
      <c r="EO130" s="24">
        <v>24</v>
      </c>
      <c r="EP130" s="24">
        <v>24</v>
      </c>
      <c r="EQ130" s="24">
        <v>24</v>
      </c>
      <c r="ER130" s="24">
        <v>25</v>
      </c>
      <c r="ES130" s="24">
        <v>25</v>
      </c>
      <c r="ET130" s="24">
        <v>25</v>
      </c>
      <c r="EU130" s="24">
        <v>27</v>
      </c>
      <c r="EV130" s="24">
        <v>27</v>
      </c>
      <c r="EW130" s="24">
        <v>28</v>
      </c>
      <c r="EX130" s="24">
        <v>29</v>
      </c>
      <c r="EY130" s="24">
        <v>29</v>
      </c>
      <c r="EZ130" s="24">
        <v>30</v>
      </c>
      <c r="FA130" s="24">
        <v>30</v>
      </c>
      <c r="FB130" s="24">
        <v>30</v>
      </c>
      <c r="FC130" s="24">
        <v>30</v>
      </c>
      <c r="FD130" s="24">
        <v>30</v>
      </c>
      <c r="FE130" s="24">
        <v>30</v>
      </c>
      <c r="FF130" s="24">
        <v>28</v>
      </c>
      <c r="FG130" s="24">
        <v>28</v>
      </c>
      <c r="FH130" s="24">
        <v>27</v>
      </c>
      <c r="FI130" s="24">
        <v>26</v>
      </c>
      <c r="FJ130" s="24">
        <v>25</v>
      </c>
      <c r="FK130" s="24">
        <v>24</v>
      </c>
      <c r="FL130" s="24">
        <v>22</v>
      </c>
      <c r="FM130" s="24">
        <v>22</v>
      </c>
      <c r="FN130" s="24">
        <v>21</v>
      </c>
      <c r="FO130" s="24">
        <v>19</v>
      </c>
      <c r="FP130" s="24">
        <v>19</v>
      </c>
      <c r="FQ130" s="24">
        <v>18</v>
      </c>
      <c r="FR130" s="24">
        <v>17</v>
      </c>
      <c r="FS130" s="24">
        <v>16</v>
      </c>
      <c r="FT130" s="24">
        <v>16</v>
      </c>
      <c r="FU130" s="24">
        <v>16</v>
      </c>
      <c r="FV130" s="24">
        <v>15</v>
      </c>
      <c r="FW130" s="24">
        <v>14</v>
      </c>
      <c r="FX130" s="24">
        <v>14</v>
      </c>
      <c r="FY130" s="24">
        <v>14</v>
      </c>
      <c r="FZ130" s="24">
        <v>13</v>
      </c>
      <c r="GA130" s="24">
        <v>12</v>
      </c>
      <c r="GB130" s="24">
        <v>12</v>
      </c>
      <c r="GC130" s="24">
        <v>11</v>
      </c>
      <c r="GD130" s="24">
        <v>11</v>
      </c>
      <c r="GE130" s="24">
        <v>9</v>
      </c>
      <c r="GF130" s="24">
        <v>9</v>
      </c>
      <c r="GG130" s="24">
        <v>9</v>
      </c>
      <c r="GH130" s="24">
        <v>7</v>
      </c>
      <c r="GI130" s="24">
        <v>7</v>
      </c>
      <c r="GJ130" s="24">
        <v>7</v>
      </c>
      <c r="GK130" s="24">
        <v>6</v>
      </c>
      <c r="GL130" s="24">
        <v>5</v>
      </c>
      <c r="GM130" s="24">
        <v>5</v>
      </c>
      <c r="GN130" s="24">
        <v>4</v>
      </c>
      <c r="GO130" s="24">
        <v>3</v>
      </c>
      <c r="GP130" s="24">
        <v>3</v>
      </c>
      <c r="GQ130" s="24">
        <v>2</v>
      </c>
      <c r="GR130" s="24">
        <v>2</v>
      </c>
      <c r="GS130" s="24">
        <v>2</v>
      </c>
      <c r="GT130" s="24">
        <v>1</v>
      </c>
      <c r="GU130" s="24">
        <v>0</v>
      </c>
      <c r="GV130" s="24">
        <v>0</v>
      </c>
      <c r="GW130" s="24">
        <v>0</v>
      </c>
      <c r="GX130" s="24">
        <v>0</v>
      </c>
      <c r="GY130" s="25">
        <v>1</v>
      </c>
    </row>
    <row r="131" spans="1:207" s="17" customFormat="1" ht="12.75" hidden="1" x14ac:dyDescent="0.2">
      <c r="A131" s="23" t="s">
        <v>217</v>
      </c>
      <c r="B131" s="24">
        <v>2018</v>
      </c>
      <c r="C131" s="24">
        <f>SUM(Tabla1[[#This Row],[Hombres_0]:[Hombres_100 y más]])</f>
        <v>1993</v>
      </c>
      <c r="D131" s="24">
        <f>SUM(Tabla1[[#This Row],[Mujeres_0]:[Mujeres_100 y más]])</f>
        <v>2241</v>
      </c>
      <c r="E131" s="24">
        <f>Tabla1[[#This Row],[TOTAL HOMBRES]]+Tabla1[[#This Row],[TOTAL MUJERES]]</f>
        <v>4234</v>
      </c>
      <c r="F131" s="24">
        <v>32</v>
      </c>
      <c r="G131" s="24">
        <v>33</v>
      </c>
      <c r="H131" s="24">
        <v>33</v>
      </c>
      <c r="I131" s="24">
        <v>35</v>
      </c>
      <c r="J131" s="24">
        <v>34</v>
      </c>
      <c r="K131" s="24">
        <v>34</v>
      </c>
      <c r="L131" s="24">
        <v>36</v>
      </c>
      <c r="M131" s="24">
        <v>36</v>
      </c>
      <c r="N131" s="24">
        <v>37</v>
      </c>
      <c r="O131" s="24">
        <v>37</v>
      </c>
      <c r="P131" s="24">
        <v>38</v>
      </c>
      <c r="Q131" s="24">
        <v>38</v>
      </c>
      <c r="R131" s="24">
        <v>38</v>
      </c>
      <c r="S131" s="24">
        <v>38</v>
      </c>
      <c r="T131" s="24">
        <v>39</v>
      </c>
      <c r="U131" s="24">
        <v>38</v>
      </c>
      <c r="V131" s="24">
        <v>38</v>
      </c>
      <c r="W131" s="24">
        <v>38</v>
      </c>
      <c r="X131" s="24">
        <v>35</v>
      </c>
      <c r="Y131" s="24">
        <v>34</v>
      </c>
      <c r="Z131" s="24">
        <v>35</v>
      </c>
      <c r="AA131" s="24">
        <v>33</v>
      </c>
      <c r="AB131" s="24">
        <v>32</v>
      </c>
      <c r="AC131" s="24">
        <v>30</v>
      </c>
      <c r="AD131" s="24">
        <v>28</v>
      </c>
      <c r="AE131" s="24">
        <v>27</v>
      </c>
      <c r="AF131" s="24">
        <v>25</v>
      </c>
      <c r="AG131" s="24">
        <v>24</v>
      </c>
      <c r="AH131" s="24">
        <v>23</v>
      </c>
      <c r="AI131" s="24">
        <v>23</v>
      </c>
      <c r="AJ131" s="24">
        <v>22</v>
      </c>
      <c r="AK131" s="24">
        <v>23</v>
      </c>
      <c r="AL131" s="24">
        <v>24</v>
      </c>
      <c r="AM131" s="24">
        <v>23</v>
      </c>
      <c r="AN131" s="24">
        <v>24</v>
      </c>
      <c r="AO131" s="24">
        <v>22</v>
      </c>
      <c r="AP131" s="24">
        <v>24</v>
      </c>
      <c r="AQ131" s="24">
        <v>22</v>
      </c>
      <c r="AR131" s="24">
        <v>21</v>
      </c>
      <c r="AS131" s="24">
        <v>23</v>
      </c>
      <c r="AT131" s="24">
        <v>22</v>
      </c>
      <c r="AU131" s="24">
        <v>23</v>
      </c>
      <c r="AV131" s="24">
        <v>23</v>
      </c>
      <c r="AW131" s="24">
        <v>21</v>
      </c>
      <c r="AX131" s="24">
        <v>22</v>
      </c>
      <c r="AY131" s="24">
        <v>23</v>
      </c>
      <c r="AZ131" s="24">
        <v>22</v>
      </c>
      <c r="BA131" s="24">
        <v>23</v>
      </c>
      <c r="BB131" s="24">
        <v>22</v>
      </c>
      <c r="BC131" s="24">
        <v>23</v>
      </c>
      <c r="BD131" s="24">
        <v>24</v>
      </c>
      <c r="BE131" s="24">
        <v>23</v>
      </c>
      <c r="BF131" s="24">
        <v>24</v>
      </c>
      <c r="BG131" s="24">
        <v>24</v>
      </c>
      <c r="BH131" s="24">
        <v>23</v>
      </c>
      <c r="BI131" s="24">
        <v>23</v>
      </c>
      <c r="BJ131" s="24">
        <v>23</v>
      </c>
      <c r="BK131" s="24">
        <v>23</v>
      </c>
      <c r="BL131" s="24">
        <v>22</v>
      </c>
      <c r="BM131" s="24">
        <v>21</v>
      </c>
      <c r="BN131" s="24">
        <v>19</v>
      </c>
      <c r="BO131" s="24">
        <v>19</v>
      </c>
      <c r="BP131" s="24">
        <v>18</v>
      </c>
      <c r="BQ131" s="24">
        <v>18</v>
      </c>
      <c r="BR131" s="24">
        <v>18</v>
      </c>
      <c r="BS131" s="24">
        <v>16</v>
      </c>
      <c r="BT131" s="24">
        <v>16</v>
      </c>
      <c r="BU131" s="24">
        <v>16</v>
      </c>
      <c r="BV131" s="24">
        <v>13</v>
      </c>
      <c r="BW131" s="24">
        <v>14</v>
      </c>
      <c r="BX131" s="24">
        <v>14</v>
      </c>
      <c r="BY131" s="24">
        <v>11</v>
      </c>
      <c r="BZ131" s="24">
        <v>11</v>
      </c>
      <c r="CA131" s="24">
        <v>12</v>
      </c>
      <c r="CB131" s="24">
        <v>9</v>
      </c>
      <c r="CC131" s="24">
        <v>8</v>
      </c>
      <c r="CD131" s="24">
        <v>9</v>
      </c>
      <c r="CE131" s="24">
        <v>7</v>
      </c>
      <c r="CF131" s="24">
        <v>7</v>
      </c>
      <c r="CG131" s="24">
        <v>5</v>
      </c>
      <c r="CH131" s="24">
        <v>6</v>
      </c>
      <c r="CI131" s="24">
        <v>5</v>
      </c>
      <c r="CJ131" s="24">
        <v>4</v>
      </c>
      <c r="CK131" s="24">
        <v>5</v>
      </c>
      <c r="CL131" s="24">
        <v>4</v>
      </c>
      <c r="CM131" s="24">
        <v>3</v>
      </c>
      <c r="CN131" s="24">
        <v>3</v>
      </c>
      <c r="CO131" s="24">
        <v>3</v>
      </c>
      <c r="CP131" s="24">
        <v>3</v>
      </c>
      <c r="CQ131" s="24">
        <v>3</v>
      </c>
      <c r="CR131" s="24">
        <v>3</v>
      </c>
      <c r="CS131" s="24">
        <v>4</v>
      </c>
      <c r="CT131" s="24">
        <v>1</v>
      </c>
      <c r="CU131" s="24">
        <v>0</v>
      </c>
      <c r="CV131" s="24">
        <v>1</v>
      </c>
      <c r="CW131" s="24">
        <v>0</v>
      </c>
      <c r="CX131" s="24">
        <v>0</v>
      </c>
      <c r="CY131" s="24">
        <v>0</v>
      </c>
      <c r="CZ131" s="24">
        <v>2</v>
      </c>
      <c r="DA131" s="24">
        <v>0</v>
      </c>
      <c r="DB131" s="24">
        <v>0</v>
      </c>
      <c r="DC131" s="24">
        <v>37</v>
      </c>
      <c r="DD131" s="24">
        <v>37</v>
      </c>
      <c r="DE131" s="24">
        <v>37</v>
      </c>
      <c r="DF131" s="24">
        <v>37</v>
      </c>
      <c r="DG131" s="24">
        <v>38</v>
      </c>
      <c r="DH131" s="24">
        <v>37</v>
      </c>
      <c r="DI131" s="24">
        <v>37</v>
      </c>
      <c r="DJ131" s="24">
        <v>37</v>
      </c>
      <c r="DK131" s="24">
        <v>38</v>
      </c>
      <c r="DL131" s="24">
        <v>37</v>
      </c>
      <c r="DM131" s="24">
        <v>38</v>
      </c>
      <c r="DN131" s="24">
        <v>38</v>
      </c>
      <c r="DO131" s="24">
        <v>37</v>
      </c>
      <c r="DP131" s="24">
        <v>37</v>
      </c>
      <c r="DQ131" s="24">
        <v>37</v>
      </c>
      <c r="DR131" s="24">
        <v>37</v>
      </c>
      <c r="DS131" s="24">
        <v>36</v>
      </c>
      <c r="DT131" s="24">
        <v>35</v>
      </c>
      <c r="DU131" s="24">
        <v>34</v>
      </c>
      <c r="DV131" s="24">
        <v>34</v>
      </c>
      <c r="DW131" s="24">
        <v>35</v>
      </c>
      <c r="DX131" s="24">
        <v>34</v>
      </c>
      <c r="DY131" s="24">
        <v>33</v>
      </c>
      <c r="DZ131" s="24">
        <v>31</v>
      </c>
      <c r="EA131" s="24">
        <v>31</v>
      </c>
      <c r="EB131" s="24">
        <v>29</v>
      </c>
      <c r="EC131" s="24">
        <v>29</v>
      </c>
      <c r="ED131" s="24">
        <v>27</v>
      </c>
      <c r="EE131" s="24">
        <v>26</v>
      </c>
      <c r="EF131" s="24">
        <v>24</v>
      </c>
      <c r="EG131" s="24">
        <v>24</v>
      </c>
      <c r="EH131" s="24">
        <v>24</v>
      </c>
      <c r="EI131" s="24">
        <v>22</v>
      </c>
      <c r="EJ131" s="24">
        <v>22</v>
      </c>
      <c r="EK131" s="24">
        <v>23</v>
      </c>
      <c r="EL131" s="24">
        <v>23</v>
      </c>
      <c r="EM131" s="24">
        <v>22</v>
      </c>
      <c r="EN131" s="24">
        <v>24</v>
      </c>
      <c r="EO131" s="24">
        <v>24</v>
      </c>
      <c r="EP131" s="24">
        <v>24</v>
      </c>
      <c r="EQ131" s="24">
        <v>24</v>
      </c>
      <c r="ER131" s="24">
        <v>27</v>
      </c>
      <c r="ES131" s="24">
        <v>25</v>
      </c>
      <c r="ET131" s="24">
        <v>25</v>
      </c>
      <c r="EU131" s="24">
        <v>26</v>
      </c>
      <c r="EV131" s="24">
        <v>28</v>
      </c>
      <c r="EW131" s="24">
        <v>28</v>
      </c>
      <c r="EX131" s="24">
        <v>29</v>
      </c>
      <c r="EY131" s="24">
        <v>29</v>
      </c>
      <c r="EZ131" s="24">
        <v>28</v>
      </c>
      <c r="FA131" s="24">
        <v>30</v>
      </c>
      <c r="FB131" s="24">
        <v>30</v>
      </c>
      <c r="FC131" s="24">
        <v>30</v>
      </c>
      <c r="FD131" s="24">
        <v>31</v>
      </c>
      <c r="FE131" s="24">
        <v>31</v>
      </c>
      <c r="FF131" s="24">
        <v>29</v>
      </c>
      <c r="FG131" s="24">
        <v>28</v>
      </c>
      <c r="FH131" s="24">
        <v>28</v>
      </c>
      <c r="FI131" s="24">
        <v>26</v>
      </c>
      <c r="FJ131" s="24">
        <v>26</v>
      </c>
      <c r="FK131" s="24">
        <v>24</v>
      </c>
      <c r="FL131" s="24">
        <v>24</v>
      </c>
      <c r="FM131" s="24">
        <v>22</v>
      </c>
      <c r="FN131" s="24">
        <v>21</v>
      </c>
      <c r="FO131" s="24">
        <v>20</v>
      </c>
      <c r="FP131" s="24">
        <v>18</v>
      </c>
      <c r="FQ131" s="24">
        <v>19</v>
      </c>
      <c r="FR131" s="24">
        <v>17</v>
      </c>
      <c r="FS131" s="24">
        <v>17</v>
      </c>
      <c r="FT131" s="24">
        <v>16</v>
      </c>
      <c r="FU131" s="24">
        <v>16</v>
      </c>
      <c r="FV131" s="24">
        <v>16</v>
      </c>
      <c r="FW131" s="24">
        <v>14</v>
      </c>
      <c r="FX131" s="24">
        <v>15</v>
      </c>
      <c r="FY131" s="24">
        <v>13</v>
      </c>
      <c r="FZ131" s="24">
        <v>12</v>
      </c>
      <c r="GA131" s="24">
        <v>13</v>
      </c>
      <c r="GB131" s="24">
        <v>13</v>
      </c>
      <c r="GC131" s="24">
        <v>11</v>
      </c>
      <c r="GD131" s="24">
        <v>11</v>
      </c>
      <c r="GE131" s="24">
        <v>10</v>
      </c>
      <c r="GF131" s="24">
        <v>9</v>
      </c>
      <c r="GG131" s="24">
        <v>9</v>
      </c>
      <c r="GH131" s="24">
        <v>8</v>
      </c>
      <c r="GI131" s="24">
        <v>8</v>
      </c>
      <c r="GJ131" s="24">
        <v>5</v>
      </c>
      <c r="GK131" s="24">
        <v>6</v>
      </c>
      <c r="GL131" s="24">
        <v>5</v>
      </c>
      <c r="GM131" s="24">
        <v>4</v>
      </c>
      <c r="GN131" s="24">
        <v>4</v>
      </c>
      <c r="GO131" s="24">
        <v>4</v>
      </c>
      <c r="GP131" s="24">
        <v>3</v>
      </c>
      <c r="GQ131" s="24">
        <v>3</v>
      </c>
      <c r="GR131" s="24">
        <v>1</v>
      </c>
      <c r="GS131" s="24">
        <v>2</v>
      </c>
      <c r="GT131" s="24">
        <v>2</v>
      </c>
      <c r="GU131" s="24">
        <v>0</v>
      </c>
      <c r="GV131" s="24">
        <v>0</v>
      </c>
      <c r="GW131" s="24">
        <v>1</v>
      </c>
      <c r="GX131" s="24">
        <v>1</v>
      </c>
      <c r="GY131" s="25">
        <v>0</v>
      </c>
    </row>
    <row r="132" spans="1:207" s="17" customFormat="1" ht="12.75" hidden="1" x14ac:dyDescent="0.2">
      <c r="A132" s="23" t="s">
        <v>217</v>
      </c>
      <c r="B132" s="24">
        <v>2019</v>
      </c>
      <c r="C132" s="24">
        <f>SUM(Tabla1[[#This Row],[Hombres_0]:[Hombres_100 y más]])</f>
        <v>2009</v>
      </c>
      <c r="D132" s="24">
        <f>SUM(Tabla1[[#This Row],[Mujeres_0]:[Mujeres_100 y más]])</f>
        <v>2257</v>
      </c>
      <c r="E132" s="24">
        <f>Tabla1[[#This Row],[TOTAL HOMBRES]]+Tabla1[[#This Row],[TOTAL MUJERES]]</f>
        <v>4266</v>
      </c>
      <c r="F132" s="24">
        <v>33</v>
      </c>
      <c r="G132" s="24">
        <v>33</v>
      </c>
      <c r="H132" s="24">
        <v>34</v>
      </c>
      <c r="I132" s="24">
        <v>33</v>
      </c>
      <c r="J132" s="24">
        <v>35</v>
      </c>
      <c r="K132" s="24">
        <v>35</v>
      </c>
      <c r="L132" s="24">
        <v>35</v>
      </c>
      <c r="M132" s="24">
        <v>36</v>
      </c>
      <c r="N132" s="24">
        <v>37</v>
      </c>
      <c r="O132" s="24">
        <v>37</v>
      </c>
      <c r="P132" s="24">
        <v>38</v>
      </c>
      <c r="Q132" s="24">
        <v>38</v>
      </c>
      <c r="R132" s="24">
        <v>38</v>
      </c>
      <c r="S132" s="24">
        <v>38</v>
      </c>
      <c r="T132" s="24">
        <v>39</v>
      </c>
      <c r="U132" s="24">
        <v>38</v>
      </c>
      <c r="V132" s="24">
        <v>37</v>
      </c>
      <c r="W132" s="24">
        <v>38</v>
      </c>
      <c r="X132" s="24">
        <v>35</v>
      </c>
      <c r="Y132" s="24">
        <v>35</v>
      </c>
      <c r="Z132" s="24">
        <v>35</v>
      </c>
      <c r="AA132" s="24">
        <v>32</v>
      </c>
      <c r="AB132" s="24">
        <v>32</v>
      </c>
      <c r="AC132" s="24">
        <v>30</v>
      </c>
      <c r="AD132" s="24">
        <v>28</v>
      </c>
      <c r="AE132" s="24">
        <v>28</v>
      </c>
      <c r="AF132" s="24">
        <v>25</v>
      </c>
      <c r="AG132" s="24">
        <v>25</v>
      </c>
      <c r="AH132" s="24">
        <v>24</v>
      </c>
      <c r="AI132" s="24">
        <v>24</v>
      </c>
      <c r="AJ132" s="24">
        <v>22</v>
      </c>
      <c r="AK132" s="24">
        <v>21</v>
      </c>
      <c r="AL132" s="24">
        <v>24</v>
      </c>
      <c r="AM132" s="24">
        <v>24</v>
      </c>
      <c r="AN132" s="24">
        <v>23</v>
      </c>
      <c r="AO132" s="24">
        <v>23</v>
      </c>
      <c r="AP132" s="24">
        <v>23</v>
      </c>
      <c r="AQ132" s="24">
        <v>22</v>
      </c>
      <c r="AR132" s="24">
        <v>22</v>
      </c>
      <c r="AS132" s="24">
        <v>23</v>
      </c>
      <c r="AT132" s="24">
        <v>23</v>
      </c>
      <c r="AU132" s="24">
        <v>23</v>
      </c>
      <c r="AV132" s="24">
        <v>22</v>
      </c>
      <c r="AW132" s="24">
        <v>22</v>
      </c>
      <c r="AX132" s="24">
        <v>23</v>
      </c>
      <c r="AY132" s="24">
        <v>22</v>
      </c>
      <c r="AZ132" s="24">
        <v>23</v>
      </c>
      <c r="BA132" s="24">
        <v>22</v>
      </c>
      <c r="BB132" s="24">
        <v>23</v>
      </c>
      <c r="BC132" s="24">
        <v>24</v>
      </c>
      <c r="BD132" s="24">
        <v>22</v>
      </c>
      <c r="BE132" s="24">
        <v>24</v>
      </c>
      <c r="BF132" s="24">
        <v>24</v>
      </c>
      <c r="BG132" s="24">
        <v>25</v>
      </c>
      <c r="BH132" s="24">
        <v>23</v>
      </c>
      <c r="BI132" s="24">
        <v>23</v>
      </c>
      <c r="BJ132" s="24">
        <v>24</v>
      </c>
      <c r="BK132" s="24">
        <v>22</v>
      </c>
      <c r="BL132" s="24">
        <v>23</v>
      </c>
      <c r="BM132" s="24">
        <v>21</v>
      </c>
      <c r="BN132" s="24">
        <v>19</v>
      </c>
      <c r="BO132" s="24">
        <v>19</v>
      </c>
      <c r="BP132" s="24">
        <v>19</v>
      </c>
      <c r="BQ132" s="24">
        <v>19</v>
      </c>
      <c r="BR132" s="24">
        <v>18</v>
      </c>
      <c r="BS132" s="24">
        <v>16</v>
      </c>
      <c r="BT132" s="24">
        <v>17</v>
      </c>
      <c r="BU132" s="24">
        <v>17</v>
      </c>
      <c r="BV132" s="24">
        <v>14</v>
      </c>
      <c r="BW132" s="24">
        <v>14</v>
      </c>
      <c r="BX132" s="24">
        <v>14</v>
      </c>
      <c r="BY132" s="24">
        <v>12</v>
      </c>
      <c r="BZ132" s="24">
        <v>12</v>
      </c>
      <c r="CA132" s="24">
        <v>12</v>
      </c>
      <c r="CB132" s="24">
        <v>9</v>
      </c>
      <c r="CC132" s="24">
        <v>9</v>
      </c>
      <c r="CD132" s="24">
        <v>8</v>
      </c>
      <c r="CE132" s="24">
        <v>8</v>
      </c>
      <c r="CF132" s="24">
        <v>7</v>
      </c>
      <c r="CG132" s="24">
        <v>6</v>
      </c>
      <c r="CH132" s="24">
        <v>5</v>
      </c>
      <c r="CI132" s="24">
        <v>5</v>
      </c>
      <c r="CJ132" s="24">
        <v>5</v>
      </c>
      <c r="CK132" s="24">
        <v>5</v>
      </c>
      <c r="CL132" s="24">
        <v>3</v>
      </c>
      <c r="CM132" s="24">
        <v>3</v>
      </c>
      <c r="CN132" s="24">
        <v>4</v>
      </c>
      <c r="CO132" s="24">
        <v>2</v>
      </c>
      <c r="CP132" s="24">
        <v>4</v>
      </c>
      <c r="CQ132" s="24">
        <v>3</v>
      </c>
      <c r="CR132" s="24">
        <v>3</v>
      </c>
      <c r="CS132" s="24">
        <v>4</v>
      </c>
      <c r="CT132" s="24">
        <v>1</v>
      </c>
      <c r="CU132" s="24">
        <v>0</v>
      </c>
      <c r="CV132" s="24">
        <v>0</v>
      </c>
      <c r="CW132" s="24">
        <v>1</v>
      </c>
      <c r="CX132" s="24">
        <v>0</v>
      </c>
      <c r="CY132" s="24">
        <v>0</v>
      </c>
      <c r="CZ132" s="24">
        <v>2</v>
      </c>
      <c r="DA132" s="24">
        <v>0</v>
      </c>
      <c r="DB132" s="24">
        <v>0</v>
      </c>
      <c r="DC132" s="24">
        <v>37</v>
      </c>
      <c r="DD132" s="24">
        <v>38</v>
      </c>
      <c r="DE132" s="24">
        <v>37</v>
      </c>
      <c r="DF132" s="24">
        <v>38</v>
      </c>
      <c r="DG132" s="24">
        <v>38</v>
      </c>
      <c r="DH132" s="24">
        <v>38</v>
      </c>
      <c r="DI132" s="24">
        <v>37</v>
      </c>
      <c r="DJ132" s="24">
        <v>38</v>
      </c>
      <c r="DK132" s="24">
        <v>38</v>
      </c>
      <c r="DL132" s="24">
        <v>38</v>
      </c>
      <c r="DM132" s="24">
        <v>37</v>
      </c>
      <c r="DN132" s="24">
        <v>38</v>
      </c>
      <c r="DO132" s="24">
        <v>37</v>
      </c>
      <c r="DP132" s="24">
        <v>37</v>
      </c>
      <c r="DQ132" s="24">
        <v>37</v>
      </c>
      <c r="DR132" s="24">
        <v>36</v>
      </c>
      <c r="DS132" s="24">
        <v>36</v>
      </c>
      <c r="DT132" s="24">
        <v>35</v>
      </c>
      <c r="DU132" s="24">
        <v>33</v>
      </c>
      <c r="DV132" s="24">
        <v>34</v>
      </c>
      <c r="DW132" s="24">
        <v>35</v>
      </c>
      <c r="DX132" s="24">
        <v>34</v>
      </c>
      <c r="DY132" s="24">
        <v>31</v>
      </c>
      <c r="DZ132" s="24">
        <v>32</v>
      </c>
      <c r="EA132" s="24">
        <v>32</v>
      </c>
      <c r="EB132" s="24">
        <v>30</v>
      </c>
      <c r="EC132" s="24">
        <v>28</v>
      </c>
      <c r="ED132" s="24">
        <v>27</v>
      </c>
      <c r="EE132" s="24">
        <v>26</v>
      </c>
      <c r="EF132" s="24">
        <v>25</v>
      </c>
      <c r="EG132" s="24">
        <v>24</v>
      </c>
      <c r="EH132" s="24">
        <v>23</v>
      </c>
      <c r="EI132" s="24">
        <v>23</v>
      </c>
      <c r="EJ132" s="24">
        <v>22</v>
      </c>
      <c r="EK132" s="24">
        <v>23</v>
      </c>
      <c r="EL132" s="24">
        <v>22</v>
      </c>
      <c r="EM132" s="24">
        <v>22</v>
      </c>
      <c r="EN132" s="24">
        <v>25</v>
      </c>
      <c r="EO132" s="24">
        <v>23</v>
      </c>
      <c r="EP132" s="24">
        <v>25</v>
      </c>
      <c r="EQ132" s="24">
        <v>25</v>
      </c>
      <c r="ER132" s="24">
        <v>25</v>
      </c>
      <c r="ES132" s="24">
        <v>27</v>
      </c>
      <c r="ET132" s="24">
        <v>25</v>
      </c>
      <c r="EU132" s="24">
        <v>26</v>
      </c>
      <c r="EV132" s="24">
        <v>27</v>
      </c>
      <c r="EW132" s="24">
        <v>28</v>
      </c>
      <c r="EX132" s="24">
        <v>29</v>
      </c>
      <c r="EY132" s="24">
        <v>28</v>
      </c>
      <c r="EZ132" s="24">
        <v>29</v>
      </c>
      <c r="FA132" s="24">
        <v>30</v>
      </c>
      <c r="FB132" s="24">
        <v>29</v>
      </c>
      <c r="FC132" s="24">
        <v>31</v>
      </c>
      <c r="FD132" s="24">
        <v>30</v>
      </c>
      <c r="FE132" s="24">
        <v>31</v>
      </c>
      <c r="FF132" s="24">
        <v>29</v>
      </c>
      <c r="FG132" s="24">
        <v>30</v>
      </c>
      <c r="FH132" s="24">
        <v>27</v>
      </c>
      <c r="FI132" s="24">
        <v>27</v>
      </c>
      <c r="FJ132" s="24">
        <v>25</v>
      </c>
      <c r="FK132" s="24">
        <v>26</v>
      </c>
      <c r="FL132" s="24">
        <v>23</v>
      </c>
      <c r="FM132" s="24">
        <v>23</v>
      </c>
      <c r="FN132" s="24">
        <v>22</v>
      </c>
      <c r="FO132" s="24">
        <v>21</v>
      </c>
      <c r="FP132" s="24">
        <v>18</v>
      </c>
      <c r="FQ132" s="24">
        <v>18</v>
      </c>
      <c r="FR132" s="24">
        <v>19</v>
      </c>
      <c r="FS132" s="24">
        <v>17</v>
      </c>
      <c r="FT132" s="24">
        <v>17</v>
      </c>
      <c r="FU132" s="24">
        <v>17</v>
      </c>
      <c r="FV132" s="24">
        <v>16</v>
      </c>
      <c r="FW132" s="24">
        <v>15</v>
      </c>
      <c r="FX132" s="24">
        <v>15</v>
      </c>
      <c r="FY132" s="24">
        <v>14</v>
      </c>
      <c r="FZ132" s="24">
        <v>13</v>
      </c>
      <c r="GA132" s="24">
        <v>13</v>
      </c>
      <c r="GB132" s="24">
        <v>12</v>
      </c>
      <c r="GC132" s="24">
        <v>13</v>
      </c>
      <c r="GD132" s="24">
        <v>11</v>
      </c>
      <c r="GE132" s="24">
        <v>10</v>
      </c>
      <c r="GF132" s="24">
        <v>10</v>
      </c>
      <c r="GG132" s="24">
        <v>9</v>
      </c>
      <c r="GH132" s="24">
        <v>8</v>
      </c>
      <c r="GI132" s="24">
        <v>7</v>
      </c>
      <c r="GJ132" s="24">
        <v>7</v>
      </c>
      <c r="GK132" s="24">
        <v>5</v>
      </c>
      <c r="GL132" s="24">
        <v>5</v>
      </c>
      <c r="GM132" s="24">
        <v>4</v>
      </c>
      <c r="GN132" s="24">
        <v>5</v>
      </c>
      <c r="GO132" s="24">
        <v>3</v>
      </c>
      <c r="GP132" s="24">
        <v>4</v>
      </c>
      <c r="GQ132" s="24">
        <v>3</v>
      </c>
      <c r="GR132" s="24">
        <v>1</v>
      </c>
      <c r="GS132" s="24">
        <v>1</v>
      </c>
      <c r="GT132" s="24">
        <v>3</v>
      </c>
      <c r="GU132" s="24">
        <v>0</v>
      </c>
      <c r="GV132" s="24">
        <v>0</v>
      </c>
      <c r="GW132" s="24">
        <v>0</v>
      </c>
      <c r="GX132" s="24">
        <v>2</v>
      </c>
      <c r="GY132" s="25">
        <v>0</v>
      </c>
    </row>
    <row r="133" spans="1:207" s="17" customFormat="1" ht="12.75" hidden="1" x14ac:dyDescent="0.2">
      <c r="A133" s="23" t="s">
        <v>217</v>
      </c>
      <c r="B133" s="24">
        <v>2020</v>
      </c>
      <c r="C133" s="24">
        <f>SUM(Tabla1[[#This Row],[Hombres_0]:[Hombres_100 y más]])</f>
        <v>2021</v>
      </c>
      <c r="D133" s="24">
        <f>SUM(Tabla1[[#This Row],[Mujeres_0]:[Mujeres_100 y más]])</f>
        <v>2271</v>
      </c>
      <c r="E133" s="24">
        <f>Tabla1[[#This Row],[TOTAL HOMBRES]]+Tabla1[[#This Row],[TOTAL MUJERES]]</f>
        <v>4292</v>
      </c>
      <c r="F133" s="24">
        <v>33</v>
      </c>
      <c r="G133" s="24">
        <v>33</v>
      </c>
      <c r="H133" s="24">
        <v>33</v>
      </c>
      <c r="I133" s="24">
        <v>34</v>
      </c>
      <c r="J133" s="24">
        <v>35</v>
      </c>
      <c r="K133" s="24">
        <v>34</v>
      </c>
      <c r="L133" s="24">
        <v>37</v>
      </c>
      <c r="M133" s="24">
        <v>35</v>
      </c>
      <c r="N133" s="24">
        <v>38</v>
      </c>
      <c r="O133" s="24">
        <v>36</v>
      </c>
      <c r="P133" s="24">
        <v>38</v>
      </c>
      <c r="Q133" s="24">
        <v>38</v>
      </c>
      <c r="R133" s="24">
        <v>38</v>
      </c>
      <c r="S133" s="24">
        <v>39</v>
      </c>
      <c r="T133" s="24">
        <v>37</v>
      </c>
      <c r="U133" s="24">
        <v>38</v>
      </c>
      <c r="V133" s="24">
        <v>38</v>
      </c>
      <c r="W133" s="24">
        <v>36</v>
      </c>
      <c r="X133" s="24">
        <v>36</v>
      </c>
      <c r="Y133" s="24">
        <v>34</v>
      </c>
      <c r="Z133" s="24">
        <v>35</v>
      </c>
      <c r="AA133" s="24">
        <v>33</v>
      </c>
      <c r="AB133" s="24">
        <v>31</v>
      </c>
      <c r="AC133" s="24">
        <v>30</v>
      </c>
      <c r="AD133" s="24">
        <v>28</v>
      </c>
      <c r="AE133" s="24">
        <v>28</v>
      </c>
      <c r="AF133" s="24">
        <v>26</v>
      </c>
      <c r="AG133" s="24">
        <v>25</v>
      </c>
      <c r="AH133" s="24">
        <v>25</v>
      </c>
      <c r="AI133" s="24">
        <v>23</v>
      </c>
      <c r="AJ133" s="24">
        <v>23</v>
      </c>
      <c r="AK133" s="24">
        <v>22</v>
      </c>
      <c r="AL133" s="24">
        <v>24</v>
      </c>
      <c r="AM133" s="24">
        <v>23</v>
      </c>
      <c r="AN133" s="24">
        <v>24</v>
      </c>
      <c r="AO133" s="24">
        <v>22</v>
      </c>
      <c r="AP133" s="24">
        <v>22</v>
      </c>
      <c r="AQ133" s="24">
        <v>24</v>
      </c>
      <c r="AR133" s="24">
        <v>21</v>
      </c>
      <c r="AS133" s="24">
        <v>23</v>
      </c>
      <c r="AT133" s="24">
        <v>23</v>
      </c>
      <c r="AU133" s="24">
        <v>23</v>
      </c>
      <c r="AV133" s="24">
        <v>23</v>
      </c>
      <c r="AW133" s="24">
        <v>22</v>
      </c>
      <c r="AX133" s="24">
        <v>23</v>
      </c>
      <c r="AY133" s="24">
        <v>23</v>
      </c>
      <c r="AZ133" s="24">
        <v>22</v>
      </c>
      <c r="BA133" s="24">
        <v>23</v>
      </c>
      <c r="BB133" s="24">
        <v>22</v>
      </c>
      <c r="BC133" s="24">
        <v>24</v>
      </c>
      <c r="BD133" s="24">
        <v>23</v>
      </c>
      <c r="BE133" s="24">
        <v>24</v>
      </c>
      <c r="BF133" s="24">
        <v>24</v>
      </c>
      <c r="BG133" s="24">
        <v>25</v>
      </c>
      <c r="BH133" s="24">
        <v>22</v>
      </c>
      <c r="BI133" s="24">
        <v>24</v>
      </c>
      <c r="BJ133" s="24">
        <v>23</v>
      </c>
      <c r="BK133" s="24">
        <v>23</v>
      </c>
      <c r="BL133" s="24">
        <v>23</v>
      </c>
      <c r="BM133" s="24">
        <v>22</v>
      </c>
      <c r="BN133" s="24">
        <v>20</v>
      </c>
      <c r="BO133" s="24">
        <v>19</v>
      </c>
      <c r="BP133" s="24">
        <v>20</v>
      </c>
      <c r="BQ133" s="24">
        <v>18</v>
      </c>
      <c r="BR133" s="24">
        <v>20</v>
      </c>
      <c r="BS133" s="24">
        <v>16</v>
      </c>
      <c r="BT133" s="24">
        <v>17</v>
      </c>
      <c r="BU133" s="24">
        <v>17</v>
      </c>
      <c r="BV133" s="24">
        <v>15</v>
      </c>
      <c r="BW133" s="24">
        <v>14</v>
      </c>
      <c r="BX133" s="24">
        <v>15</v>
      </c>
      <c r="BY133" s="24">
        <v>13</v>
      </c>
      <c r="BZ133" s="24">
        <v>12</v>
      </c>
      <c r="CA133" s="24">
        <v>12</v>
      </c>
      <c r="CB133" s="24">
        <v>9</v>
      </c>
      <c r="CC133" s="24">
        <v>10</v>
      </c>
      <c r="CD133" s="24">
        <v>8</v>
      </c>
      <c r="CE133" s="24">
        <v>9</v>
      </c>
      <c r="CF133" s="24">
        <v>7</v>
      </c>
      <c r="CG133" s="24">
        <v>6</v>
      </c>
      <c r="CH133" s="24">
        <v>5</v>
      </c>
      <c r="CI133" s="24">
        <v>6</v>
      </c>
      <c r="CJ133" s="24">
        <v>4</v>
      </c>
      <c r="CK133" s="24">
        <v>6</v>
      </c>
      <c r="CL133" s="24">
        <v>3</v>
      </c>
      <c r="CM133" s="24">
        <v>3</v>
      </c>
      <c r="CN133" s="24">
        <v>3</v>
      </c>
      <c r="CO133" s="24">
        <v>3</v>
      </c>
      <c r="CP133" s="24">
        <v>4</v>
      </c>
      <c r="CQ133" s="24">
        <v>3</v>
      </c>
      <c r="CR133" s="24">
        <v>3</v>
      </c>
      <c r="CS133" s="24">
        <v>3</v>
      </c>
      <c r="CT133" s="24">
        <v>2</v>
      </c>
      <c r="CU133" s="24">
        <v>0</v>
      </c>
      <c r="CV133" s="24">
        <v>0</v>
      </c>
      <c r="CW133" s="24">
        <v>1</v>
      </c>
      <c r="CX133" s="24">
        <v>0</v>
      </c>
      <c r="CY133" s="24">
        <v>0</v>
      </c>
      <c r="CZ133" s="24">
        <v>2</v>
      </c>
      <c r="DA133" s="24">
        <v>0</v>
      </c>
      <c r="DB133" s="24">
        <v>0</v>
      </c>
      <c r="DC133" s="24">
        <v>37</v>
      </c>
      <c r="DD133" s="24">
        <v>37</v>
      </c>
      <c r="DE133" s="24">
        <v>38</v>
      </c>
      <c r="DF133" s="24">
        <v>38</v>
      </c>
      <c r="DG133" s="24">
        <v>38</v>
      </c>
      <c r="DH133" s="24">
        <v>39</v>
      </c>
      <c r="DI133" s="24">
        <v>38</v>
      </c>
      <c r="DJ133" s="24">
        <v>38</v>
      </c>
      <c r="DK133" s="24">
        <v>38</v>
      </c>
      <c r="DL133" s="24">
        <v>37</v>
      </c>
      <c r="DM133" s="24">
        <v>38</v>
      </c>
      <c r="DN133" s="24">
        <v>39</v>
      </c>
      <c r="DO133" s="24">
        <v>37</v>
      </c>
      <c r="DP133" s="24">
        <v>37</v>
      </c>
      <c r="DQ133" s="24">
        <v>37</v>
      </c>
      <c r="DR133" s="24">
        <v>36</v>
      </c>
      <c r="DS133" s="24">
        <v>35</v>
      </c>
      <c r="DT133" s="24">
        <v>34</v>
      </c>
      <c r="DU133" s="24">
        <v>33</v>
      </c>
      <c r="DV133" s="24">
        <v>33</v>
      </c>
      <c r="DW133" s="24">
        <v>35</v>
      </c>
      <c r="DX133" s="24">
        <v>34</v>
      </c>
      <c r="DY133" s="24">
        <v>32</v>
      </c>
      <c r="DZ133" s="24">
        <v>31</v>
      </c>
      <c r="EA133" s="24">
        <v>32</v>
      </c>
      <c r="EB133" s="24">
        <v>30</v>
      </c>
      <c r="EC133" s="24">
        <v>29</v>
      </c>
      <c r="ED133" s="24">
        <v>27</v>
      </c>
      <c r="EE133" s="24">
        <v>27</v>
      </c>
      <c r="EF133" s="24">
        <v>24</v>
      </c>
      <c r="EG133" s="24">
        <v>25</v>
      </c>
      <c r="EH133" s="24">
        <v>23</v>
      </c>
      <c r="EI133" s="24">
        <v>21</v>
      </c>
      <c r="EJ133" s="24">
        <v>23</v>
      </c>
      <c r="EK133" s="24">
        <v>22</v>
      </c>
      <c r="EL133" s="24">
        <v>22</v>
      </c>
      <c r="EM133" s="24">
        <v>23</v>
      </c>
      <c r="EN133" s="24">
        <v>24</v>
      </c>
      <c r="EO133" s="24">
        <v>24</v>
      </c>
      <c r="EP133" s="24">
        <v>25</v>
      </c>
      <c r="EQ133" s="24">
        <v>25</v>
      </c>
      <c r="ER133" s="24">
        <v>25</v>
      </c>
      <c r="ES133" s="24">
        <v>27</v>
      </c>
      <c r="ET133" s="24">
        <v>25</v>
      </c>
      <c r="EU133" s="24">
        <v>26</v>
      </c>
      <c r="EV133" s="24">
        <v>28</v>
      </c>
      <c r="EW133" s="24">
        <v>29</v>
      </c>
      <c r="EX133" s="24">
        <v>27</v>
      </c>
      <c r="EY133" s="24">
        <v>29</v>
      </c>
      <c r="EZ133" s="24">
        <v>28</v>
      </c>
      <c r="FA133" s="24">
        <v>29</v>
      </c>
      <c r="FB133" s="24">
        <v>30</v>
      </c>
      <c r="FC133" s="24">
        <v>31</v>
      </c>
      <c r="FD133" s="24">
        <v>30</v>
      </c>
      <c r="FE133" s="24">
        <v>31</v>
      </c>
      <c r="FF133" s="24">
        <v>30</v>
      </c>
      <c r="FG133" s="24">
        <v>28</v>
      </c>
      <c r="FH133" s="24">
        <v>29</v>
      </c>
      <c r="FI133" s="24">
        <v>27</v>
      </c>
      <c r="FJ133" s="24">
        <v>26</v>
      </c>
      <c r="FK133" s="24">
        <v>25</v>
      </c>
      <c r="FL133" s="24">
        <v>24</v>
      </c>
      <c r="FM133" s="24">
        <v>24</v>
      </c>
      <c r="FN133" s="24">
        <v>22</v>
      </c>
      <c r="FO133" s="24">
        <v>21</v>
      </c>
      <c r="FP133" s="24">
        <v>19</v>
      </c>
      <c r="FQ133" s="24">
        <v>19</v>
      </c>
      <c r="FR133" s="24">
        <v>19</v>
      </c>
      <c r="FS133" s="24">
        <v>17</v>
      </c>
      <c r="FT133" s="24">
        <v>19</v>
      </c>
      <c r="FU133" s="24">
        <v>16</v>
      </c>
      <c r="FV133" s="24">
        <v>18</v>
      </c>
      <c r="FW133" s="24">
        <v>15</v>
      </c>
      <c r="FX133" s="24">
        <v>15</v>
      </c>
      <c r="FY133" s="24">
        <v>14</v>
      </c>
      <c r="FZ133" s="24">
        <v>13</v>
      </c>
      <c r="GA133" s="24">
        <v>14</v>
      </c>
      <c r="GB133" s="24">
        <v>14</v>
      </c>
      <c r="GC133" s="24">
        <v>12</v>
      </c>
      <c r="GD133" s="24">
        <v>12</v>
      </c>
      <c r="GE133" s="24">
        <v>11</v>
      </c>
      <c r="GF133" s="24">
        <v>9</v>
      </c>
      <c r="GG133" s="24">
        <v>10</v>
      </c>
      <c r="GH133" s="24">
        <v>8</v>
      </c>
      <c r="GI133" s="24">
        <v>8</v>
      </c>
      <c r="GJ133" s="24">
        <v>5</v>
      </c>
      <c r="GK133" s="24">
        <v>7</v>
      </c>
      <c r="GL133" s="24">
        <v>5</v>
      </c>
      <c r="GM133" s="24">
        <v>4</v>
      </c>
      <c r="GN133" s="24">
        <v>3</v>
      </c>
      <c r="GO133" s="24">
        <v>4</v>
      </c>
      <c r="GP133" s="24">
        <v>4</v>
      </c>
      <c r="GQ133" s="24">
        <v>4</v>
      </c>
      <c r="GR133" s="24">
        <v>1</v>
      </c>
      <c r="GS133" s="24">
        <v>1</v>
      </c>
      <c r="GT133" s="24">
        <v>3</v>
      </c>
      <c r="GU133" s="24">
        <v>0</v>
      </c>
      <c r="GV133" s="24">
        <v>0</v>
      </c>
      <c r="GW133" s="24">
        <v>0</v>
      </c>
      <c r="GX133" s="24">
        <v>2</v>
      </c>
      <c r="GY133" s="25">
        <v>0</v>
      </c>
    </row>
    <row r="134" spans="1:207" s="17" customFormat="1" ht="14.25" x14ac:dyDescent="0.2">
      <c r="A134" s="23" t="s">
        <v>217</v>
      </c>
      <c r="B134" s="24">
        <v>2021</v>
      </c>
      <c r="C134" s="24">
        <f>SUM(Tabla1[[#This Row],[Hombres_0]:[Hombres_100 y más]])</f>
        <v>2037</v>
      </c>
      <c r="D134" s="24">
        <f>SUM(Tabla1[[#This Row],[Mujeres_0]:[Mujeres_100 y más]])</f>
        <v>2285</v>
      </c>
      <c r="E134" s="24">
        <f>Tabla1[[#This Row],[TOTAL HOMBRES]]+Tabla1[[#This Row],[TOTAL MUJERES]]</f>
        <v>4322</v>
      </c>
      <c r="F134" s="26">
        <v>32</v>
      </c>
      <c r="G134" s="26">
        <v>33</v>
      </c>
      <c r="H134" s="26">
        <v>34</v>
      </c>
      <c r="I134" s="26">
        <v>33</v>
      </c>
      <c r="J134" s="26">
        <v>35</v>
      </c>
      <c r="K134" s="26">
        <v>35</v>
      </c>
      <c r="L134" s="26">
        <v>35</v>
      </c>
      <c r="M134" s="26">
        <v>37</v>
      </c>
      <c r="N134" s="26">
        <v>36</v>
      </c>
      <c r="O134" s="26">
        <v>37</v>
      </c>
      <c r="P134" s="26">
        <v>38</v>
      </c>
      <c r="Q134" s="26">
        <v>38</v>
      </c>
      <c r="R134" s="26">
        <v>38</v>
      </c>
      <c r="S134" s="26">
        <v>38</v>
      </c>
      <c r="T134" s="26">
        <v>38</v>
      </c>
      <c r="U134" s="26">
        <v>38</v>
      </c>
      <c r="V134" s="26">
        <v>37</v>
      </c>
      <c r="W134" s="26">
        <v>36</v>
      </c>
      <c r="X134" s="26">
        <v>36</v>
      </c>
      <c r="Y134" s="26">
        <v>34</v>
      </c>
      <c r="Z134" s="26">
        <v>35</v>
      </c>
      <c r="AA134" s="26">
        <v>32</v>
      </c>
      <c r="AB134" s="26">
        <v>32</v>
      </c>
      <c r="AC134" s="26">
        <v>31</v>
      </c>
      <c r="AD134" s="26">
        <v>28</v>
      </c>
      <c r="AE134" s="26">
        <v>28</v>
      </c>
      <c r="AF134" s="26">
        <v>27</v>
      </c>
      <c r="AG134" s="26">
        <v>25</v>
      </c>
      <c r="AH134" s="26">
        <v>26</v>
      </c>
      <c r="AI134" s="26">
        <v>23</v>
      </c>
      <c r="AJ134" s="26">
        <v>23</v>
      </c>
      <c r="AK134" s="26">
        <v>22</v>
      </c>
      <c r="AL134" s="26">
        <v>23</v>
      </c>
      <c r="AM134" s="26">
        <v>25</v>
      </c>
      <c r="AN134" s="26">
        <v>23</v>
      </c>
      <c r="AO134" s="26">
        <v>22</v>
      </c>
      <c r="AP134" s="26">
        <v>23</v>
      </c>
      <c r="AQ134" s="26">
        <v>22</v>
      </c>
      <c r="AR134" s="26">
        <v>22</v>
      </c>
      <c r="AS134" s="26">
        <v>23</v>
      </c>
      <c r="AT134" s="26">
        <v>23</v>
      </c>
      <c r="AU134" s="26">
        <v>24</v>
      </c>
      <c r="AV134" s="26">
        <v>22</v>
      </c>
      <c r="AW134" s="26">
        <v>23</v>
      </c>
      <c r="AX134" s="26">
        <v>24</v>
      </c>
      <c r="AY134" s="26">
        <v>22</v>
      </c>
      <c r="AZ134" s="26">
        <v>23</v>
      </c>
      <c r="BA134" s="26">
        <v>23</v>
      </c>
      <c r="BB134" s="26">
        <v>23</v>
      </c>
      <c r="BC134" s="26">
        <v>23</v>
      </c>
      <c r="BD134" s="26">
        <v>24</v>
      </c>
      <c r="BE134" s="26">
        <v>22</v>
      </c>
      <c r="BF134" s="26">
        <v>25</v>
      </c>
      <c r="BG134" s="26">
        <v>26</v>
      </c>
      <c r="BH134" s="26">
        <v>23</v>
      </c>
      <c r="BI134" s="26">
        <v>24</v>
      </c>
      <c r="BJ134" s="26">
        <v>23</v>
      </c>
      <c r="BK134" s="26">
        <v>23</v>
      </c>
      <c r="BL134" s="26">
        <v>23</v>
      </c>
      <c r="BM134" s="26">
        <v>23</v>
      </c>
      <c r="BN134" s="26">
        <v>19</v>
      </c>
      <c r="BO134" s="26">
        <v>21</v>
      </c>
      <c r="BP134" s="26">
        <v>19</v>
      </c>
      <c r="BQ134" s="26">
        <v>20</v>
      </c>
      <c r="BR134" s="26">
        <v>19</v>
      </c>
      <c r="BS134" s="26">
        <v>18</v>
      </c>
      <c r="BT134" s="26">
        <v>17</v>
      </c>
      <c r="BU134" s="26">
        <v>18</v>
      </c>
      <c r="BV134" s="26">
        <v>15</v>
      </c>
      <c r="BW134" s="26">
        <v>15</v>
      </c>
      <c r="BX134" s="26">
        <v>15</v>
      </c>
      <c r="BY134" s="26">
        <v>14</v>
      </c>
      <c r="BZ134" s="26">
        <v>13</v>
      </c>
      <c r="CA134" s="26">
        <v>13</v>
      </c>
      <c r="CB134" s="26">
        <v>10</v>
      </c>
      <c r="CC134" s="26">
        <v>9</v>
      </c>
      <c r="CD134" s="26">
        <v>9</v>
      </c>
      <c r="CE134" s="26">
        <v>8</v>
      </c>
      <c r="CF134" s="26">
        <v>8</v>
      </c>
      <c r="CG134" s="26">
        <v>6</v>
      </c>
      <c r="CH134" s="26">
        <v>6</v>
      </c>
      <c r="CI134" s="26">
        <v>5</v>
      </c>
      <c r="CJ134" s="26">
        <v>5</v>
      </c>
      <c r="CK134" s="26">
        <v>5</v>
      </c>
      <c r="CL134" s="26">
        <v>4</v>
      </c>
      <c r="CM134" s="26">
        <v>3</v>
      </c>
      <c r="CN134" s="26">
        <v>3</v>
      </c>
      <c r="CO134" s="26">
        <v>4</v>
      </c>
      <c r="CP134" s="26">
        <v>2</v>
      </c>
      <c r="CQ134" s="26">
        <v>3</v>
      </c>
      <c r="CR134" s="26">
        <v>3</v>
      </c>
      <c r="CS134" s="26">
        <v>3</v>
      </c>
      <c r="CT134" s="26">
        <v>3</v>
      </c>
      <c r="CU134" s="26">
        <v>0</v>
      </c>
      <c r="CV134" s="26">
        <v>0</v>
      </c>
      <c r="CW134" s="26">
        <v>1</v>
      </c>
      <c r="CX134" s="26">
        <v>0</v>
      </c>
      <c r="CY134" s="26">
        <v>0</v>
      </c>
      <c r="CZ134" s="26">
        <v>1</v>
      </c>
      <c r="DA134" s="26">
        <v>1</v>
      </c>
      <c r="DB134" s="26">
        <v>0</v>
      </c>
      <c r="DC134" s="26">
        <v>37</v>
      </c>
      <c r="DD134" s="26">
        <v>37</v>
      </c>
      <c r="DE134" s="26">
        <v>38</v>
      </c>
      <c r="DF134" s="26">
        <v>37</v>
      </c>
      <c r="DG134" s="26">
        <v>38</v>
      </c>
      <c r="DH134" s="26">
        <v>38</v>
      </c>
      <c r="DI134" s="26">
        <v>39</v>
      </c>
      <c r="DJ134" s="26">
        <v>37</v>
      </c>
      <c r="DK134" s="26">
        <v>38</v>
      </c>
      <c r="DL134" s="26">
        <v>39</v>
      </c>
      <c r="DM134" s="26">
        <v>38</v>
      </c>
      <c r="DN134" s="26">
        <v>38</v>
      </c>
      <c r="DO134" s="26">
        <v>37</v>
      </c>
      <c r="DP134" s="26">
        <v>37</v>
      </c>
      <c r="DQ134" s="26">
        <v>36</v>
      </c>
      <c r="DR134" s="26">
        <v>36</v>
      </c>
      <c r="DS134" s="26">
        <v>35</v>
      </c>
      <c r="DT134" s="26">
        <v>34</v>
      </c>
      <c r="DU134" s="26">
        <v>33</v>
      </c>
      <c r="DV134" s="26">
        <v>34</v>
      </c>
      <c r="DW134" s="26">
        <v>33</v>
      </c>
      <c r="DX134" s="26">
        <v>33</v>
      </c>
      <c r="DY134" s="26">
        <v>32</v>
      </c>
      <c r="DZ134" s="26">
        <v>31</v>
      </c>
      <c r="EA134" s="26">
        <v>33</v>
      </c>
      <c r="EB134" s="26">
        <v>29</v>
      </c>
      <c r="EC134" s="26">
        <v>30</v>
      </c>
      <c r="ED134" s="26">
        <v>27</v>
      </c>
      <c r="EE134" s="26">
        <v>27</v>
      </c>
      <c r="EF134" s="26">
        <v>25</v>
      </c>
      <c r="EG134" s="26">
        <v>25</v>
      </c>
      <c r="EH134" s="26">
        <v>23</v>
      </c>
      <c r="EI134" s="26">
        <v>22</v>
      </c>
      <c r="EJ134" s="26">
        <v>22</v>
      </c>
      <c r="EK134" s="26">
        <v>22</v>
      </c>
      <c r="EL134" s="26">
        <v>22</v>
      </c>
      <c r="EM134" s="26">
        <v>23</v>
      </c>
      <c r="EN134" s="26">
        <v>24</v>
      </c>
      <c r="EO134" s="26">
        <v>23</v>
      </c>
      <c r="EP134" s="26">
        <v>25</v>
      </c>
      <c r="EQ134" s="26">
        <v>26</v>
      </c>
      <c r="ER134" s="26">
        <v>26</v>
      </c>
      <c r="ES134" s="26">
        <v>26</v>
      </c>
      <c r="ET134" s="26">
        <v>25</v>
      </c>
      <c r="EU134" s="26">
        <v>28</v>
      </c>
      <c r="EV134" s="26">
        <v>27</v>
      </c>
      <c r="EW134" s="26">
        <v>29</v>
      </c>
      <c r="EX134" s="26">
        <v>28</v>
      </c>
      <c r="EY134" s="26">
        <v>28</v>
      </c>
      <c r="EZ134" s="26">
        <v>29</v>
      </c>
      <c r="FA134" s="26">
        <v>28</v>
      </c>
      <c r="FB134" s="26">
        <v>30</v>
      </c>
      <c r="FC134" s="26">
        <v>30</v>
      </c>
      <c r="FD134" s="26">
        <v>32</v>
      </c>
      <c r="FE134" s="26">
        <v>31</v>
      </c>
      <c r="FF134" s="26">
        <v>29</v>
      </c>
      <c r="FG134" s="26">
        <v>29</v>
      </c>
      <c r="FH134" s="26">
        <v>29</v>
      </c>
      <c r="FI134" s="26">
        <v>28</v>
      </c>
      <c r="FJ134" s="26">
        <v>26</v>
      </c>
      <c r="FK134" s="26">
        <v>26</v>
      </c>
      <c r="FL134" s="26">
        <v>24</v>
      </c>
      <c r="FM134" s="26">
        <v>24</v>
      </c>
      <c r="FN134" s="26">
        <v>23</v>
      </c>
      <c r="FO134" s="26">
        <v>21</v>
      </c>
      <c r="FP134" s="26">
        <v>20</v>
      </c>
      <c r="FQ134" s="26">
        <v>20</v>
      </c>
      <c r="FR134" s="26">
        <v>19</v>
      </c>
      <c r="FS134" s="26">
        <v>18</v>
      </c>
      <c r="FT134" s="26">
        <v>19</v>
      </c>
      <c r="FU134" s="26">
        <v>17</v>
      </c>
      <c r="FV134" s="26">
        <v>18</v>
      </c>
      <c r="FW134" s="26">
        <v>16</v>
      </c>
      <c r="FX134" s="26">
        <v>16</v>
      </c>
      <c r="FY134" s="26">
        <v>14</v>
      </c>
      <c r="FZ134" s="26">
        <v>15</v>
      </c>
      <c r="GA134" s="26">
        <v>14</v>
      </c>
      <c r="GB134" s="26">
        <v>14</v>
      </c>
      <c r="GC134" s="26">
        <v>12</v>
      </c>
      <c r="GD134" s="26">
        <v>12</v>
      </c>
      <c r="GE134" s="26">
        <v>12</v>
      </c>
      <c r="GF134" s="26">
        <v>9</v>
      </c>
      <c r="GG134" s="26">
        <v>10</v>
      </c>
      <c r="GH134" s="26">
        <v>9</v>
      </c>
      <c r="GI134" s="26">
        <v>8</v>
      </c>
      <c r="GJ134" s="26">
        <v>5</v>
      </c>
      <c r="GK134" s="26">
        <v>7</v>
      </c>
      <c r="GL134" s="26">
        <v>5</v>
      </c>
      <c r="GM134" s="26">
        <v>4</v>
      </c>
      <c r="GN134" s="26">
        <v>4</v>
      </c>
      <c r="GO134" s="26">
        <v>4</v>
      </c>
      <c r="GP134" s="26">
        <v>4</v>
      </c>
      <c r="GQ134" s="26">
        <v>3</v>
      </c>
      <c r="GR134" s="26">
        <v>2</v>
      </c>
      <c r="GS134" s="26">
        <v>1</v>
      </c>
      <c r="GT134" s="26">
        <v>3</v>
      </c>
      <c r="GU134" s="26">
        <v>0</v>
      </c>
      <c r="GV134" s="26">
        <v>0</v>
      </c>
      <c r="GW134" s="26">
        <v>0</v>
      </c>
      <c r="GX134" s="26">
        <v>2</v>
      </c>
      <c r="GY134" s="26">
        <v>0</v>
      </c>
    </row>
    <row r="135" spans="1:207" s="17" customFormat="1" ht="12.75" hidden="1" x14ac:dyDescent="0.2">
      <c r="A135" s="23" t="s">
        <v>218</v>
      </c>
      <c r="B135" s="24">
        <v>2011</v>
      </c>
      <c r="C135" s="24">
        <f>SUM(Tabla1[[#This Row],[Hombres_0]:[Hombres_100 y más]])</f>
        <v>6974</v>
      </c>
      <c r="D135" s="24">
        <f>SUM(Tabla1[[#This Row],[Mujeres_0]:[Mujeres_100 y más]])</f>
        <v>7602</v>
      </c>
      <c r="E135" s="24">
        <f>Tabla1[[#This Row],[TOTAL HOMBRES]]+Tabla1[[#This Row],[TOTAL MUJERES]]</f>
        <v>14576</v>
      </c>
      <c r="F135" s="24">
        <v>126</v>
      </c>
      <c r="G135" s="24">
        <v>126</v>
      </c>
      <c r="H135" s="24">
        <v>126</v>
      </c>
      <c r="I135" s="24">
        <v>126</v>
      </c>
      <c r="J135" s="24">
        <v>127</v>
      </c>
      <c r="K135" s="24">
        <v>127</v>
      </c>
      <c r="L135" s="24">
        <v>129</v>
      </c>
      <c r="M135" s="24">
        <v>128</v>
      </c>
      <c r="N135" s="24">
        <v>129</v>
      </c>
      <c r="O135" s="24">
        <v>131</v>
      </c>
      <c r="P135" s="24">
        <v>131</v>
      </c>
      <c r="Q135" s="24">
        <v>132</v>
      </c>
      <c r="R135" s="24">
        <v>130</v>
      </c>
      <c r="S135" s="24">
        <v>130</v>
      </c>
      <c r="T135" s="24">
        <v>128</v>
      </c>
      <c r="U135" s="24">
        <v>126</v>
      </c>
      <c r="V135" s="24">
        <v>125</v>
      </c>
      <c r="W135" s="24">
        <v>124</v>
      </c>
      <c r="X135" s="24">
        <v>121</v>
      </c>
      <c r="Y135" s="24">
        <v>116</v>
      </c>
      <c r="Z135" s="24">
        <v>112</v>
      </c>
      <c r="AA135" s="24">
        <v>110</v>
      </c>
      <c r="AB135" s="24">
        <v>108</v>
      </c>
      <c r="AC135" s="24">
        <v>106</v>
      </c>
      <c r="AD135" s="24">
        <v>105</v>
      </c>
      <c r="AE135" s="24">
        <v>104</v>
      </c>
      <c r="AF135" s="24">
        <v>103</v>
      </c>
      <c r="AG135" s="24">
        <v>103</v>
      </c>
      <c r="AH135" s="24">
        <v>103</v>
      </c>
      <c r="AI135" s="24">
        <v>104</v>
      </c>
      <c r="AJ135" s="24">
        <v>104</v>
      </c>
      <c r="AK135" s="24">
        <v>103</v>
      </c>
      <c r="AL135" s="24">
        <v>102</v>
      </c>
      <c r="AM135" s="24">
        <v>99</v>
      </c>
      <c r="AN135" s="24">
        <v>98</v>
      </c>
      <c r="AO135" s="24">
        <v>96</v>
      </c>
      <c r="AP135" s="24">
        <v>95</v>
      </c>
      <c r="AQ135" s="24">
        <v>94</v>
      </c>
      <c r="AR135" s="24">
        <v>93</v>
      </c>
      <c r="AS135" s="24">
        <v>94</v>
      </c>
      <c r="AT135" s="24">
        <v>95</v>
      </c>
      <c r="AU135" s="24">
        <v>96</v>
      </c>
      <c r="AV135" s="24">
        <v>96</v>
      </c>
      <c r="AW135" s="24">
        <v>97</v>
      </c>
      <c r="AX135" s="24">
        <v>97</v>
      </c>
      <c r="AY135" s="24">
        <v>95</v>
      </c>
      <c r="AZ135" s="24">
        <v>95</v>
      </c>
      <c r="BA135" s="24">
        <v>94</v>
      </c>
      <c r="BB135" s="24">
        <v>93</v>
      </c>
      <c r="BC135" s="24">
        <v>90</v>
      </c>
      <c r="BD135" s="24">
        <v>87</v>
      </c>
      <c r="BE135" s="24">
        <v>84</v>
      </c>
      <c r="BF135" s="24">
        <v>80</v>
      </c>
      <c r="BG135" s="24">
        <v>77</v>
      </c>
      <c r="BH135" s="24">
        <v>73</v>
      </c>
      <c r="BI135" s="24">
        <v>69</v>
      </c>
      <c r="BJ135" s="24">
        <v>65</v>
      </c>
      <c r="BK135" s="24">
        <v>61</v>
      </c>
      <c r="BL135" s="24">
        <v>57</v>
      </c>
      <c r="BM135" s="24">
        <v>53</v>
      </c>
      <c r="BN135" s="24">
        <v>50</v>
      </c>
      <c r="BO135" s="24">
        <v>47</v>
      </c>
      <c r="BP135" s="24">
        <v>44</v>
      </c>
      <c r="BQ135" s="24">
        <v>41</v>
      </c>
      <c r="BR135" s="24">
        <v>38</v>
      </c>
      <c r="BS135" s="24">
        <v>36</v>
      </c>
      <c r="BT135" s="24">
        <v>35</v>
      </c>
      <c r="BU135" s="24">
        <v>33</v>
      </c>
      <c r="BV135" s="24">
        <v>32</v>
      </c>
      <c r="BW135" s="24">
        <v>29</v>
      </c>
      <c r="BX135" s="24">
        <v>28</v>
      </c>
      <c r="BY135" s="24">
        <v>27</v>
      </c>
      <c r="BZ135" s="24">
        <v>25</v>
      </c>
      <c r="CA135" s="24">
        <v>24</v>
      </c>
      <c r="CB135" s="24">
        <v>23</v>
      </c>
      <c r="CC135" s="24">
        <v>21</v>
      </c>
      <c r="CD135" s="24">
        <v>21</v>
      </c>
      <c r="CE135" s="24">
        <v>20</v>
      </c>
      <c r="CF135" s="24">
        <v>19</v>
      </c>
      <c r="CG135" s="24">
        <v>17</v>
      </c>
      <c r="CH135" s="24">
        <v>16</v>
      </c>
      <c r="CI135" s="24">
        <v>14</v>
      </c>
      <c r="CJ135" s="24">
        <v>13</v>
      </c>
      <c r="CK135" s="24">
        <v>11</v>
      </c>
      <c r="CL135" s="24">
        <v>10</v>
      </c>
      <c r="CM135" s="24">
        <v>7</v>
      </c>
      <c r="CN135" s="24">
        <v>4</v>
      </c>
      <c r="CO135" s="24">
        <v>4</v>
      </c>
      <c r="CP135" s="24">
        <v>5</v>
      </c>
      <c r="CQ135" s="24">
        <v>6</v>
      </c>
      <c r="CR135" s="24">
        <v>7</v>
      </c>
      <c r="CS135" s="24">
        <v>10</v>
      </c>
      <c r="CT135" s="24">
        <v>4</v>
      </c>
      <c r="CU135" s="24">
        <v>3</v>
      </c>
      <c r="CV135" s="24">
        <v>3</v>
      </c>
      <c r="CW135" s="24">
        <v>3</v>
      </c>
      <c r="CX135" s="24">
        <v>3</v>
      </c>
      <c r="CY135" s="24">
        <v>3</v>
      </c>
      <c r="CZ135" s="24">
        <v>2</v>
      </c>
      <c r="DA135" s="24">
        <v>2</v>
      </c>
      <c r="DB135" s="24">
        <v>6</v>
      </c>
      <c r="DC135" s="24">
        <v>123</v>
      </c>
      <c r="DD135" s="24">
        <v>122</v>
      </c>
      <c r="DE135" s="24">
        <v>121</v>
      </c>
      <c r="DF135" s="24">
        <v>121</v>
      </c>
      <c r="DG135" s="24">
        <v>120</v>
      </c>
      <c r="DH135" s="24">
        <v>121</v>
      </c>
      <c r="DI135" s="24">
        <v>119</v>
      </c>
      <c r="DJ135" s="24">
        <v>120</v>
      </c>
      <c r="DK135" s="24">
        <v>120</v>
      </c>
      <c r="DL135" s="24">
        <v>120</v>
      </c>
      <c r="DM135" s="24">
        <v>120</v>
      </c>
      <c r="DN135" s="24">
        <v>121</v>
      </c>
      <c r="DO135" s="24">
        <v>123</v>
      </c>
      <c r="DP135" s="24">
        <v>124</v>
      </c>
      <c r="DQ135" s="24">
        <v>127</v>
      </c>
      <c r="DR135" s="24">
        <v>129</v>
      </c>
      <c r="DS135" s="24">
        <v>131</v>
      </c>
      <c r="DT135" s="24">
        <v>132</v>
      </c>
      <c r="DU135" s="24">
        <v>132</v>
      </c>
      <c r="DV135" s="24">
        <v>128</v>
      </c>
      <c r="DW135" s="24">
        <v>126</v>
      </c>
      <c r="DX135" s="24">
        <v>123</v>
      </c>
      <c r="DY135" s="24">
        <v>121</v>
      </c>
      <c r="DZ135" s="24">
        <v>119</v>
      </c>
      <c r="EA135" s="24">
        <v>118</v>
      </c>
      <c r="EB135" s="24">
        <v>116</v>
      </c>
      <c r="EC135" s="24">
        <v>117</v>
      </c>
      <c r="ED135" s="24">
        <v>116</v>
      </c>
      <c r="EE135" s="24">
        <v>116</v>
      </c>
      <c r="EF135" s="24">
        <v>117</v>
      </c>
      <c r="EG135" s="24">
        <v>116</v>
      </c>
      <c r="EH135" s="24">
        <v>116</v>
      </c>
      <c r="EI135" s="24">
        <v>115</v>
      </c>
      <c r="EJ135" s="24">
        <v>113</v>
      </c>
      <c r="EK135" s="24">
        <v>111</v>
      </c>
      <c r="EL135" s="24">
        <v>110</v>
      </c>
      <c r="EM135" s="24">
        <v>109</v>
      </c>
      <c r="EN135" s="24">
        <v>108</v>
      </c>
      <c r="EO135" s="24">
        <v>109</v>
      </c>
      <c r="EP135" s="24">
        <v>111</v>
      </c>
      <c r="EQ135" s="24">
        <v>111</v>
      </c>
      <c r="ER135" s="24">
        <v>112</v>
      </c>
      <c r="ES135" s="24">
        <v>112</v>
      </c>
      <c r="ET135" s="24">
        <v>112</v>
      </c>
      <c r="EU135" s="24">
        <v>111</v>
      </c>
      <c r="EV135" s="24">
        <v>110</v>
      </c>
      <c r="EW135" s="24">
        <v>108</v>
      </c>
      <c r="EX135" s="24">
        <v>106</v>
      </c>
      <c r="EY135" s="24">
        <v>104</v>
      </c>
      <c r="EZ135" s="24">
        <v>100</v>
      </c>
      <c r="FA135" s="24">
        <v>96</v>
      </c>
      <c r="FB135" s="24">
        <v>92</v>
      </c>
      <c r="FC135" s="24">
        <v>88</v>
      </c>
      <c r="FD135" s="24">
        <v>83</v>
      </c>
      <c r="FE135" s="24">
        <v>79</v>
      </c>
      <c r="FF135" s="24">
        <v>75</v>
      </c>
      <c r="FG135" s="24">
        <v>71</v>
      </c>
      <c r="FH135" s="24">
        <v>67</v>
      </c>
      <c r="FI135" s="24">
        <v>63</v>
      </c>
      <c r="FJ135" s="24">
        <v>60</v>
      </c>
      <c r="FK135" s="24">
        <v>57</v>
      </c>
      <c r="FL135" s="24">
        <v>54</v>
      </c>
      <c r="FM135" s="24">
        <v>51</v>
      </c>
      <c r="FN135" s="24">
        <v>49</v>
      </c>
      <c r="FO135" s="24">
        <v>47</v>
      </c>
      <c r="FP135" s="24">
        <v>44</v>
      </c>
      <c r="FQ135" s="24">
        <v>42</v>
      </c>
      <c r="FR135" s="24">
        <v>40</v>
      </c>
      <c r="FS135" s="24">
        <v>38</v>
      </c>
      <c r="FT135" s="24">
        <v>36</v>
      </c>
      <c r="FU135" s="24">
        <v>34</v>
      </c>
      <c r="FV135" s="24">
        <v>33</v>
      </c>
      <c r="FW135" s="24">
        <v>31</v>
      </c>
      <c r="FX135" s="24">
        <v>30</v>
      </c>
      <c r="FY135" s="24">
        <v>29</v>
      </c>
      <c r="FZ135" s="24">
        <v>28</v>
      </c>
      <c r="GA135" s="24">
        <v>27</v>
      </c>
      <c r="GB135" s="24">
        <v>26</v>
      </c>
      <c r="GC135" s="24">
        <v>26</v>
      </c>
      <c r="GD135" s="24">
        <v>24</v>
      </c>
      <c r="GE135" s="24">
        <v>24</v>
      </c>
      <c r="GF135" s="24">
        <v>24</v>
      </c>
      <c r="GG135" s="24">
        <v>22</v>
      </c>
      <c r="GH135" s="24">
        <v>21</v>
      </c>
      <c r="GI135" s="24">
        <v>19</v>
      </c>
      <c r="GJ135" s="24">
        <v>18</v>
      </c>
      <c r="GK135" s="24">
        <v>17</v>
      </c>
      <c r="GL135" s="24">
        <v>14</v>
      </c>
      <c r="GM135" s="24">
        <v>12</v>
      </c>
      <c r="GN135" s="24">
        <v>8</v>
      </c>
      <c r="GO135" s="24">
        <v>8</v>
      </c>
      <c r="GP135" s="24">
        <v>7</v>
      </c>
      <c r="GQ135" s="24">
        <v>7</v>
      </c>
      <c r="GR135" s="24">
        <v>3</v>
      </c>
      <c r="GS135" s="24">
        <v>3</v>
      </c>
      <c r="GT135" s="24">
        <v>2</v>
      </c>
      <c r="GU135" s="24">
        <v>2</v>
      </c>
      <c r="GV135" s="24">
        <v>2</v>
      </c>
      <c r="GW135" s="24">
        <v>1</v>
      </c>
      <c r="GX135" s="24">
        <v>0</v>
      </c>
      <c r="GY135" s="25">
        <v>1</v>
      </c>
    </row>
    <row r="136" spans="1:207" s="17" customFormat="1" ht="12.75" hidden="1" x14ac:dyDescent="0.2">
      <c r="A136" s="23" t="s">
        <v>218</v>
      </c>
      <c r="B136" s="24">
        <v>2012</v>
      </c>
      <c r="C136" s="24">
        <f>SUM(Tabla1[[#This Row],[Hombres_0]:[Hombres_100 y más]])</f>
        <v>7069</v>
      </c>
      <c r="D136" s="24">
        <f>SUM(Tabla1[[#This Row],[Mujeres_0]:[Mujeres_100 y más]])</f>
        <v>7707</v>
      </c>
      <c r="E136" s="24">
        <f>Tabla1[[#This Row],[TOTAL HOMBRES]]+Tabla1[[#This Row],[TOTAL MUJERES]]</f>
        <v>14776</v>
      </c>
      <c r="F136" s="24">
        <v>126</v>
      </c>
      <c r="G136" s="24">
        <v>127</v>
      </c>
      <c r="H136" s="24">
        <v>127</v>
      </c>
      <c r="I136" s="24">
        <v>127</v>
      </c>
      <c r="J136" s="24">
        <v>127</v>
      </c>
      <c r="K136" s="24">
        <v>128</v>
      </c>
      <c r="L136" s="24">
        <v>128</v>
      </c>
      <c r="M136" s="24">
        <v>128</v>
      </c>
      <c r="N136" s="24">
        <v>128</v>
      </c>
      <c r="O136" s="24">
        <v>128</v>
      </c>
      <c r="P136" s="24">
        <v>128</v>
      </c>
      <c r="Q136" s="24">
        <v>129</v>
      </c>
      <c r="R136" s="24">
        <v>129</v>
      </c>
      <c r="S136" s="24">
        <v>129</v>
      </c>
      <c r="T136" s="24">
        <v>128</v>
      </c>
      <c r="U136" s="24">
        <v>127</v>
      </c>
      <c r="V136" s="24">
        <v>128</v>
      </c>
      <c r="W136" s="24">
        <v>127</v>
      </c>
      <c r="X136" s="24">
        <v>126</v>
      </c>
      <c r="Y136" s="24">
        <v>123</v>
      </c>
      <c r="Z136" s="24">
        <v>119</v>
      </c>
      <c r="AA136" s="24">
        <v>117</v>
      </c>
      <c r="AB136" s="24">
        <v>114</v>
      </c>
      <c r="AC136" s="24">
        <v>112</v>
      </c>
      <c r="AD136" s="24">
        <v>110</v>
      </c>
      <c r="AE136" s="24">
        <v>109</v>
      </c>
      <c r="AF136" s="24">
        <v>108</v>
      </c>
      <c r="AG136" s="24">
        <v>107</v>
      </c>
      <c r="AH136" s="24">
        <v>107</v>
      </c>
      <c r="AI136" s="24">
        <v>106</v>
      </c>
      <c r="AJ136" s="24">
        <v>105</v>
      </c>
      <c r="AK136" s="24">
        <v>104</v>
      </c>
      <c r="AL136" s="24">
        <v>102</v>
      </c>
      <c r="AM136" s="24">
        <v>101</v>
      </c>
      <c r="AN136" s="24">
        <v>98</v>
      </c>
      <c r="AO136" s="24">
        <v>97</v>
      </c>
      <c r="AP136" s="24">
        <v>94</v>
      </c>
      <c r="AQ136" s="24">
        <v>93</v>
      </c>
      <c r="AR136" s="24">
        <v>92</v>
      </c>
      <c r="AS136" s="24">
        <v>91</v>
      </c>
      <c r="AT136" s="24">
        <v>92</v>
      </c>
      <c r="AU136" s="24">
        <v>93</v>
      </c>
      <c r="AV136" s="24">
        <v>94</v>
      </c>
      <c r="AW136" s="24">
        <v>94</v>
      </c>
      <c r="AX136" s="24">
        <v>94</v>
      </c>
      <c r="AY136" s="24">
        <v>94</v>
      </c>
      <c r="AZ136" s="24">
        <v>93</v>
      </c>
      <c r="BA136" s="24">
        <v>92</v>
      </c>
      <c r="BB136" s="24">
        <v>91</v>
      </c>
      <c r="BC136" s="24">
        <v>89</v>
      </c>
      <c r="BD136" s="24">
        <v>87</v>
      </c>
      <c r="BE136" s="24">
        <v>84</v>
      </c>
      <c r="BF136" s="24">
        <v>82</v>
      </c>
      <c r="BG136" s="24">
        <v>78</v>
      </c>
      <c r="BH136" s="24">
        <v>74</v>
      </c>
      <c r="BI136" s="24">
        <v>71</v>
      </c>
      <c r="BJ136" s="24">
        <v>68</v>
      </c>
      <c r="BK136" s="24">
        <v>64</v>
      </c>
      <c r="BL136" s="24">
        <v>60</v>
      </c>
      <c r="BM136" s="24">
        <v>56</v>
      </c>
      <c r="BN136" s="24">
        <v>53</v>
      </c>
      <c r="BO136" s="24">
        <v>50</v>
      </c>
      <c r="BP136" s="24">
        <v>47</v>
      </c>
      <c r="BQ136" s="24">
        <v>46</v>
      </c>
      <c r="BR136" s="24">
        <v>43</v>
      </c>
      <c r="BS136" s="24">
        <v>39</v>
      </c>
      <c r="BT136" s="24">
        <v>38</v>
      </c>
      <c r="BU136" s="24">
        <v>35</v>
      </c>
      <c r="BV136" s="24">
        <v>34</v>
      </c>
      <c r="BW136" s="24">
        <v>31</v>
      </c>
      <c r="BX136" s="24">
        <v>30</v>
      </c>
      <c r="BY136" s="24">
        <v>27</v>
      </c>
      <c r="BZ136" s="24">
        <v>26</v>
      </c>
      <c r="CA136" s="24">
        <v>24</v>
      </c>
      <c r="CB136" s="24">
        <v>23</v>
      </c>
      <c r="CC136" s="24">
        <v>22</v>
      </c>
      <c r="CD136" s="24">
        <v>21</v>
      </c>
      <c r="CE136" s="24">
        <v>19</v>
      </c>
      <c r="CF136" s="24">
        <v>19</v>
      </c>
      <c r="CG136" s="24">
        <v>17</v>
      </c>
      <c r="CH136" s="24">
        <v>16</v>
      </c>
      <c r="CI136" s="24">
        <v>15</v>
      </c>
      <c r="CJ136" s="24">
        <v>14</v>
      </c>
      <c r="CK136" s="24">
        <v>12</v>
      </c>
      <c r="CL136" s="24">
        <v>11</v>
      </c>
      <c r="CM136" s="24">
        <v>9</v>
      </c>
      <c r="CN136" s="24">
        <v>7</v>
      </c>
      <c r="CO136" s="24">
        <v>6</v>
      </c>
      <c r="CP136" s="24">
        <v>8</v>
      </c>
      <c r="CQ136" s="24">
        <v>7</v>
      </c>
      <c r="CR136" s="24">
        <v>6</v>
      </c>
      <c r="CS136" s="24">
        <v>6</v>
      </c>
      <c r="CT136" s="24">
        <v>7</v>
      </c>
      <c r="CU136" s="24">
        <v>3</v>
      </c>
      <c r="CV136" s="24">
        <v>3</v>
      </c>
      <c r="CW136" s="24">
        <v>2</v>
      </c>
      <c r="CX136" s="24">
        <v>2</v>
      </c>
      <c r="CY136" s="24">
        <v>2</v>
      </c>
      <c r="CZ136" s="24">
        <v>1</v>
      </c>
      <c r="DA136" s="24">
        <v>1</v>
      </c>
      <c r="DB136" s="24">
        <v>3</v>
      </c>
      <c r="DC136" s="24">
        <v>120</v>
      </c>
      <c r="DD136" s="24">
        <v>119</v>
      </c>
      <c r="DE136" s="24">
        <v>119</v>
      </c>
      <c r="DF136" s="24">
        <v>118</v>
      </c>
      <c r="DG136" s="24">
        <v>117</v>
      </c>
      <c r="DH136" s="24">
        <v>118</v>
      </c>
      <c r="DI136" s="24">
        <v>117</v>
      </c>
      <c r="DJ136" s="24">
        <v>117</v>
      </c>
      <c r="DK136" s="24">
        <v>117</v>
      </c>
      <c r="DL136" s="24">
        <v>118</v>
      </c>
      <c r="DM136" s="24">
        <v>119</v>
      </c>
      <c r="DN136" s="24">
        <v>120</v>
      </c>
      <c r="DO136" s="24">
        <v>123</v>
      </c>
      <c r="DP136" s="24">
        <v>126</v>
      </c>
      <c r="DQ136" s="24">
        <v>129</v>
      </c>
      <c r="DR136" s="24">
        <v>132</v>
      </c>
      <c r="DS136" s="24">
        <v>134</v>
      </c>
      <c r="DT136" s="24">
        <v>136</v>
      </c>
      <c r="DU136" s="24">
        <v>136</v>
      </c>
      <c r="DV136" s="24">
        <v>135</v>
      </c>
      <c r="DW136" s="24">
        <v>131</v>
      </c>
      <c r="DX136" s="24">
        <v>127</v>
      </c>
      <c r="DY136" s="24">
        <v>124</v>
      </c>
      <c r="DZ136" s="24">
        <v>122</v>
      </c>
      <c r="EA136" s="24">
        <v>119</v>
      </c>
      <c r="EB136" s="24">
        <v>119</v>
      </c>
      <c r="EC136" s="24">
        <v>117</v>
      </c>
      <c r="ED136" s="24">
        <v>117</v>
      </c>
      <c r="EE136" s="24">
        <v>117</v>
      </c>
      <c r="EF136" s="24">
        <v>115</v>
      </c>
      <c r="EG136" s="24">
        <v>116</v>
      </c>
      <c r="EH136" s="24">
        <v>116</v>
      </c>
      <c r="EI136" s="24">
        <v>116</v>
      </c>
      <c r="EJ136" s="24">
        <v>114</v>
      </c>
      <c r="EK136" s="24">
        <v>112</v>
      </c>
      <c r="EL136" s="24">
        <v>112</v>
      </c>
      <c r="EM136" s="24">
        <v>111</v>
      </c>
      <c r="EN136" s="24">
        <v>110</v>
      </c>
      <c r="EO136" s="24">
        <v>109</v>
      </c>
      <c r="EP136" s="24">
        <v>110</v>
      </c>
      <c r="EQ136" s="24">
        <v>111</v>
      </c>
      <c r="ER136" s="24">
        <v>112</v>
      </c>
      <c r="ES136" s="24">
        <v>112</v>
      </c>
      <c r="ET136" s="24">
        <v>112</v>
      </c>
      <c r="EU136" s="24">
        <v>112</v>
      </c>
      <c r="EV136" s="24">
        <v>110</v>
      </c>
      <c r="EW136" s="24">
        <v>108</v>
      </c>
      <c r="EX136" s="24">
        <v>107</v>
      </c>
      <c r="EY136" s="24">
        <v>104</v>
      </c>
      <c r="EZ136" s="24">
        <v>101</v>
      </c>
      <c r="FA136" s="24">
        <v>97</v>
      </c>
      <c r="FB136" s="24">
        <v>93</v>
      </c>
      <c r="FC136" s="24">
        <v>89</v>
      </c>
      <c r="FD136" s="24">
        <v>86</v>
      </c>
      <c r="FE136" s="24">
        <v>82</v>
      </c>
      <c r="FF136" s="24">
        <v>79</v>
      </c>
      <c r="FG136" s="24">
        <v>76</v>
      </c>
      <c r="FH136" s="24">
        <v>71</v>
      </c>
      <c r="FI136" s="24">
        <v>68</v>
      </c>
      <c r="FJ136" s="24">
        <v>65</v>
      </c>
      <c r="FK136" s="24">
        <v>62</v>
      </c>
      <c r="FL136" s="24">
        <v>58</v>
      </c>
      <c r="FM136" s="24">
        <v>55</v>
      </c>
      <c r="FN136" s="24">
        <v>52</v>
      </c>
      <c r="FO136" s="24">
        <v>49</v>
      </c>
      <c r="FP136" s="24">
        <v>47</v>
      </c>
      <c r="FQ136" s="24">
        <v>46</v>
      </c>
      <c r="FR136" s="24">
        <v>43</v>
      </c>
      <c r="FS136" s="24">
        <v>41</v>
      </c>
      <c r="FT136" s="24">
        <v>39</v>
      </c>
      <c r="FU136" s="24">
        <v>36</v>
      </c>
      <c r="FV136" s="24">
        <v>35</v>
      </c>
      <c r="FW136" s="24">
        <v>33</v>
      </c>
      <c r="FX136" s="24">
        <v>31</v>
      </c>
      <c r="FY136" s="24">
        <v>30</v>
      </c>
      <c r="FZ136" s="24">
        <v>28</v>
      </c>
      <c r="GA136" s="24">
        <v>28</v>
      </c>
      <c r="GB136" s="24">
        <v>27</v>
      </c>
      <c r="GC136" s="24">
        <v>26</v>
      </c>
      <c r="GD136" s="24">
        <v>25</v>
      </c>
      <c r="GE136" s="24">
        <v>24</v>
      </c>
      <c r="GF136" s="24">
        <v>23</v>
      </c>
      <c r="GG136" s="24">
        <v>22</v>
      </c>
      <c r="GH136" s="24">
        <v>20</v>
      </c>
      <c r="GI136" s="24">
        <v>19</v>
      </c>
      <c r="GJ136" s="24">
        <v>18</v>
      </c>
      <c r="GK136" s="24">
        <v>15</v>
      </c>
      <c r="GL136" s="24">
        <v>14</v>
      </c>
      <c r="GM136" s="24">
        <v>12</v>
      </c>
      <c r="GN136" s="24">
        <v>9</v>
      </c>
      <c r="GO136" s="24">
        <v>8</v>
      </c>
      <c r="GP136" s="24">
        <v>7</v>
      </c>
      <c r="GQ136" s="24">
        <v>6</v>
      </c>
      <c r="GR136" s="24">
        <v>6</v>
      </c>
      <c r="GS136" s="24">
        <v>3</v>
      </c>
      <c r="GT136" s="24">
        <v>3</v>
      </c>
      <c r="GU136" s="24">
        <v>2</v>
      </c>
      <c r="GV136" s="24">
        <v>2</v>
      </c>
      <c r="GW136" s="24">
        <v>1</v>
      </c>
      <c r="GX136" s="24">
        <v>1</v>
      </c>
      <c r="GY136" s="25">
        <v>2</v>
      </c>
    </row>
    <row r="137" spans="1:207" s="17" customFormat="1" ht="12.75" hidden="1" x14ac:dyDescent="0.2">
      <c r="A137" s="23" t="s">
        <v>218</v>
      </c>
      <c r="B137" s="24">
        <v>2013</v>
      </c>
      <c r="C137" s="24">
        <f>SUM(Tabla1[[#This Row],[Hombres_0]:[Hombres_100 y más]])</f>
        <v>7140</v>
      </c>
      <c r="D137" s="24">
        <f>SUM(Tabla1[[#This Row],[Mujeres_0]:[Mujeres_100 y más]])</f>
        <v>7786</v>
      </c>
      <c r="E137" s="24">
        <f>Tabla1[[#This Row],[TOTAL HOMBRES]]+Tabla1[[#This Row],[TOTAL MUJERES]]</f>
        <v>14926</v>
      </c>
      <c r="F137" s="24">
        <v>126</v>
      </c>
      <c r="G137" s="24">
        <v>127</v>
      </c>
      <c r="H137" s="24">
        <v>127</v>
      </c>
      <c r="I137" s="24">
        <v>126</v>
      </c>
      <c r="J137" s="24">
        <v>126</v>
      </c>
      <c r="K137" s="24">
        <v>126</v>
      </c>
      <c r="L137" s="24">
        <v>126</v>
      </c>
      <c r="M137" s="24">
        <v>127</v>
      </c>
      <c r="N137" s="24">
        <v>127</v>
      </c>
      <c r="O137" s="24">
        <v>128</v>
      </c>
      <c r="P137" s="24">
        <v>128</v>
      </c>
      <c r="Q137" s="24">
        <v>128</v>
      </c>
      <c r="R137" s="24">
        <v>127</v>
      </c>
      <c r="S137" s="24">
        <v>128</v>
      </c>
      <c r="T137" s="24">
        <v>127</v>
      </c>
      <c r="U137" s="24">
        <v>129</v>
      </c>
      <c r="V137" s="24">
        <v>130</v>
      </c>
      <c r="W137" s="24">
        <v>130</v>
      </c>
      <c r="X137" s="24">
        <v>129</v>
      </c>
      <c r="Y137" s="24">
        <v>129</v>
      </c>
      <c r="Z137" s="24">
        <v>126</v>
      </c>
      <c r="AA137" s="24">
        <v>121</v>
      </c>
      <c r="AB137" s="24">
        <v>118</v>
      </c>
      <c r="AC137" s="24">
        <v>115</v>
      </c>
      <c r="AD137" s="24">
        <v>113</v>
      </c>
      <c r="AE137" s="24">
        <v>112</v>
      </c>
      <c r="AF137" s="24">
        <v>110</v>
      </c>
      <c r="AG137" s="24">
        <v>109</v>
      </c>
      <c r="AH137" s="24">
        <v>108</v>
      </c>
      <c r="AI137" s="24">
        <v>106</v>
      </c>
      <c r="AJ137" s="24">
        <v>106</v>
      </c>
      <c r="AK137" s="24">
        <v>105</v>
      </c>
      <c r="AL137" s="24">
        <v>104</v>
      </c>
      <c r="AM137" s="24">
        <v>101</v>
      </c>
      <c r="AN137" s="24">
        <v>98</v>
      </c>
      <c r="AO137" s="24">
        <v>97</v>
      </c>
      <c r="AP137" s="24">
        <v>94</v>
      </c>
      <c r="AQ137" s="24">
        <v>93</v>
      </c>
      <c r="AR137" s="24">
        <v>91</v>
      </c>
      <c r="AS137" s="24">
        <v>90</v>
      </c>
      <c r="AT137" s="24">
        <v>90</v>
      </c>
      <c r="AU137" s="24">
        <v>91</v>
      </c>
      <c r="AV137" s="24">
        <v>92</v>
      </c>
      <c r="AW137" s="24">
        <v>92</v>
      </c>
      <c r="AX137" s="24">
        <v>93</v>
      </c>
      <c r="AY137" s="24">
        <v>93</v>
      </c>
      <c r="AZ137" s="24">
        <v>92</v>
      </c>
      <c r="BA137" s="24">
        <v>91</v>
      </c>
      <c r="BB137" s="24">
        <v>90</v>
      </c>
      <c r="BC137" s="24">
        <v>90</v>
      </c>
      <c r="BD137" s="24">
        <v>88</v>
      </c>
      <c r="BE137" s="24">
        <v>85</v>
      </c>
      <c r="BF137" s="24">
        <v>83</v>
      </c>
      <c r="BG137" s="24">
        <v>80</v>
      </c>
      <c r="BH137" s="24">
        <v>77</v>
      </c>
      <c r="BI137" s="24">
        <v>73</v>
      </c>
      <c r="BJ137" s="24">
        <v>70</v>
      </c>
      <c r="BK137" s="24">
        <v>66</v>
      </c>
      <c r="BL137" s="24">
        <v>62</v>
      </c>
      <c r="BM137" s="24">
        <v>59</v>
      </c>
      <c r="BN137" s="24">
        <v>56</v>
      </c>
      <c r="BO137" s="24">
        <v>54</v>
      </c>
      <c r="BP137" s="24">
        <v>51</v>
      </c>
      <c r="BQ137" s="24">
        <v>48</v>
      </c>
      <c r="BR137" s="24">
        <v>45</v>
      </c>
      <c r="BS137" s="24">
        <v>42</v>
      </c>
      <c r="BT137" s="24">
        <v>39</v>
      </c>
      <c r="BU137" s="24">
        <v>37</v>
      </c>
      <c r="BV137" s="24">
        <v>35</v>
      </c>
      <c r="BW137" s="24">
        <v>33</v>
      </c>
      <c r="BX137" s="24">
        <v>30</v>
      </c>
      <c r="BY137" s="24">
        <v>29</v>
      </c>
      <c r="BZ137" s="24">
        <v>26</v>
      </c>
      <c r="CA137" s="24">
        <v>26</v>
      </c>
      <c r="CB137" s="24">
        <v>23</v>
      </c>
      <c r="CC137" s="24">
        <v>21</v>
      </c>
      <c r="CD137" s="24">
        <v>21</v>
      </c>
      <c r="CE137" s="24">
        <v>19</v>
      </c>
      <c r="CF137" s="24">
        <v>17</v>
      </c>
      <c r="CG137" s="24">
        <v>17</v>
      </c>
      <c r="CH137" s="24">
        <v>15</v>
      </c>
      <c r="CI137" s="24">
        <v>15</v>
      </c>
      <c r="CJ137" s="24">
        <v>13</v>
      </c>
      <c r="CK137" s="24">
        <v>13</v>
      </c>
      <c r="CL137" s="24">
        <v>12</v>
      </c>
      <c r="CM137" s="24">
        <v>10</v>
      </c>
      <c r="CN137" s="24">
        <v>10</v>
      </c>
      <c r="CO137" s="24">
        <v>9</v>
      </c>
      <c r="CP137" s="24">
        <v>9</v>
      </c>
      <c r="CQ137" s="24">
        <v>8</v>
      </c>
      <c r="CR137" s="24">
        <v>6</v>
      </c>
      <c r="CS137" s="24">
        <v>5</v>
      </c>
      <c r="CT137" s="24">
        <v>5</v>
      </c>
      <c r="CU137" s="24">
        <v>6</v>
      </c>
      <c r="CV137" s="24">
        <v>3</v>
      </c>
      <c r="CW137" s="24">
        <v>1</v>
      </c>
      <c r="CX137" s="24">
        <v>1</v>
      </c>
      <c r="CY137" s="24">
        <v>1</v>
      </c>
      <c r="CZ137" s="24">
        <v>1</v>
      </c>
      <c r="DA137" s="24">
        <v>1</v>
      </c>
      <c r="DB137" s="24">
        <v>2</v>
      </c>
      <c r="DC137" s="24">
        <v>117</v>
      </c>
      <c r="DD137" s="24">
        <v>116</v>
      </c>
      <c r="DE137" s="24">
        <v>116</v>
      </c>
      <c r="DF137" s="24">
        <v>116</v>
      </c>
      <c r="DG137" s="24">
        <v>116</v>
      </c>
      <c r="DH137" s="24">
        <v>115</v>
      </c>
      <c r="DI137" s="24">
        <v>116</v>
      </c>
      <c r="DJ137" s="24">
        <v>117</v>
      </c>
      <c r="DK137" s="24">
        <v>116</v>
      </c>
      <c r="DL137" s="24">
        <v>117</v>
      </c>
      <c r="DM137" s="24">
        <v>118</v>
      </c>
      <c r="DN137" s="24">
        <v>119</v>
      </c>
      <c r="DO137" s="24">
        <v>121</v>
      </c>
      <c r="DP137" s="24">
        <v>125</v>
      </c>
      <c r="DQ137" s="24">
        <v>129</v>
      </c>
      <c r="DR137" s="24">
        <v>133</v>
      </c>
      <c r="DS137" s="24">
        <v>135</v>
      </c>
      <c r="DT137" s="24">
        <v>137</v>
      </c>
      <c r="DU137" s="24">
        <v>139</v>
      </c>
      <c r="DV137" s="24">
        <v>137</v>
      </c>
      <c r="DW137" s="24">
        <v>134</v>
      </c>
      <c r="DX137" s="24">
        <v>130</v>
      </c>
      <c r="DY137" s="24">
        <v>126</v>
      </c>
      <c r="DZ137" s="24">
        <v>123</v>
      </c>
      <c r="EA137" s="24">
        <v>122</v>
      </c>
      <c r="EB137" s="24">
        <v>119</v>
      </c>
      <c r="EC137" s="24">
        <v>118</v>
      </c>
      <c r="ED137" s="24">
        <v>117</v>
      </c>
      <c r="EE137" s="24">
        <v>116</v>
      </c>
      <c r="EF137" s="24">
        <v>116</v>
      </c>
      <c r="EG137" s="24">
        <v>115</v>
      </c>
      <c r="EH137" s="24">
        <v>116</v>
      </c>
      <c r="EI137" s="24">
        <v>116</v>
      </c>
      <c r="EJ137" s="24">
        <v>115</v>
      </c>
      <c r="EK137" s="24">
        <v>113</v>
      </c>
      <c r="EL137" s="24">
        <v>112</v>
      </c>
      <c r="EM137" s="24">
        <v>110</v>
      </c>
      <c r="EN137" s="24">
        <v>109</v>
      </c>
      <c r="EO137" s="24">
        <v>109</v>
      </c>
      <c r="EP137" s="24">
        <v>109</v>
      </c>
      <c r="EQ137" s="24">
        <v>109</v>
      </c>
      <c r="ER137" s="24">
        <v>111</v>
      </c>
      <c r="ES137" s="24">
        <v>111</v>
      </c>
      <c r="ET137" s="24">
        <v>111</v>
      </c>
      <c r="EU137" s="24">
        <v>110</v>
      </c>
      <c r="EV137" s="24">
        <v>109</v>
      </c>
      <c r="EW137" s="24">
        <v>108</v>
      </c>
      <c r="EX137" s="24">
        <v>106</v>
      </c>
      <c r="EY137" s="24">
        <v>105</v>
      </c>
      <c r="EZ137" s="24">
        <v>102</v>
      </c>
      <c r="FA137" s="24">
        <v>99</v>
      </c>
      <c r="FB137" s="24">
        <v>96</v>
      </c>
      <c r="FC137" s="24">
        <v>93</v>
      </c>
      <c r="FD137" s="24">
        <v>88</v>
      </c>
      <c r="FE137" s="24">
        <v>86</v>
      </c>
      <c r="FF137" s="24">
        <v>83</v>
      </c>
      <c r="FG137" s="24">
        <v>80</v>
      </c>
      <c r="FH137" s="24">
        <v>77</v>
      </c>
      <c r="FI137" s="24">
        <v>73</v>
      </c>
      <c r="FJ137" s="24">
        <v>69</v>
      </c>
      <c r="FK137" s="24">
        <v>65</v>
      </c>
      <c r="FL137" s="24">
        <v>62</v>
      </c>
      <c r="FM137" s="24">
        <v>59</v>
      </c>
      <c r="FN137" s="24">
        <v>56</v>
      </c>
      <c r="FO137" s="24">
        <v>54</v>
      </c>
      <c r="FP137" s="24">
        <v>51</v>
      </c>
      <c r="FQ137" s="24">
        <v>49</v>
      </c>
      <c r="FR137" s="24">
        <v>46</v>
      </c>
      <c r="FS137" s="24">
        <v>43</v>
      </c>
      <c r="FT137" s="24">
        <v>41</v>
      </c>
      <c r="FU137" s="24">
        <v>38</v>
      </c>
      <c r="FV137" s="24">
        <v>37</v>
      </c>
      <c r="FW137" s="24">
        <v>34</v>
      </c>
      <c r="FX137" s="24">
        <v>33</v>
      </c>
      <c r="FY137" s="24">
        <v>31</v>
      </c>
      <c r="FZ137" s="24">
        <v>31</v>
      </c>
      <c r="GA137" s="24">
        <v>29</v>
      </c>
      <c r="GB137" s="24">
        <v>28</v>
      </c>
      <c r="GC137" s="24">
        <v>27</v>
      </c>
      <c r="GD137" s="24">
        <v>26</v>
      </c>
      <c r="GE137" s="24">
        <v>24</v>
      </c>
      <c r="GF137" s="24">
        <v>24</v>
      </c>
      <c r="GG137" s="24">
        <v>23</v>
      </c>
      <c r="GH137" s="24">
        <v>21</v>
      </c>
      <c r="GI137" s="24">
        <v>18</v>
      </c>
      <c r="GJ137" s="24">
        <v>17</v>
      </c>
      <c r="GK137" s="24">
        <v>15</v>
      </c>
      <c r="GL137" s="24">
        <v>14</v>
      </c>
      <c r="GM137" s="24">
        <v>11</v>
      </c>
      <c r="GN137" s="24">
        <v>10</v>
      </c>
      <c r="GO137" s="24">
        <v>8</v>
      </c>
      <c r="GP137" s="24">
        <v>7</v>
      </c>
      <c r="GQ137" s="24">
        <v>5</v>
      </c>
      <c r="GR137" s="24">
        <v>5</v>
      </c>
      <c r="GS137" s="24">
        <v>5</v>
      </c>
      <c r="GT137" s="24">
        <v>3</v>
      </c>
      <c r="GU137" s="24">
        <v>2</v>
      </c>
      <c r="GV137" s="24">
        <v>2</v>
      </c>
      <c r="GW137" s="24">
        <v>2</v>
      </c>
      <c r="GX137" s="24">
        <v>2</v>
      </c>
      <c r="GY137" s="25">
        <v>2</v>
      </c>
    </row>
    <row r="138" spans="1:207" s="17" customFormat="1" ht="12.75" hidden="1" x14ac:dyDescent="0.2">
      <c r="A138" s="23" t="s">
        <v>218</v>
      </c>
      <c r="B138" s="24">
        <v>2014</v>
      </c>
      <c r="C138" s="24">
        <f>SUM(Tabla1[[#This Row],[Hombres_0]:[Hombres_100 y más]])</f>
        <v>7211</v>
      </c>
      <c r="D138" s="24">
        <f>SUM(Tabla1[[#This Row],[Mujeres_0]:[Mujeres_100 y más]])</f>
        <v>7840</v>
      </c>
      <c r="E138" s="24">
        <f>Tabla1[[#This Row],[TOTAL HOMBRES]]+Tabla1[[#This Row],[TOTAL MUJERES]]</f>
        <v>15051</v>
      </c>
      <c r="F138" s="24">
        <v>126</v>
      </c>
      <c r="G138" s="24">
        <v>127</v>
      </c>
      <c r="H138" s="24">
        <v>127</v>
      </c>
      <c r="I138" s="24">
        <v>126</v>
      </c>
      <c r="J138" s="24">
        <v>126</v>
      </c>
      <c r="K138" s="24">
        <v>126</v>
      </c>
      <c r="L138" s="24">
        <v>126</v>
      </c>
      <c r="M138" s="24">
        <v>126</v>
      </c>
      <c r="N138" s="24">
        <v>126</v>
      </c>
      <c r="O138" s="24">
        <v>126</v>
      </c>
      <c r="P138" s="24">
        <v>126</v>
      </c>
      <c r="Q138" s="24">
        <v>126</v>
      </c>
      <c r="R138" s="24">
        <v>126</v>
      </c>
      <c r="S138" s="24">
        <v>126</v>
      </c>
      <c r="T138" s="24">
        <v>127</v>
      </c>
      <c r="U138" s="24">
        <v>128</v>
      </c>
      <c r="V138" s="24">
        <v>128</v>
      </c>
      <c r="W138" s="24">
        <v>130</v>
      </c>
      <c r="X138" s="24">
        <v>129</v>
      </c>
      <c r="Y138" s="24">
        <v>129</v>
      </c>
      <c r="Z138" s="24">
        <v>128</v>
      </c>
      <c r="AA138" s="24">
        <v>125</v>
      </c>
      <c r="AB138" s="24">
        <v>120</v>
      </c>
      <c r="AC138" s="24">
        <v>117</v>
      </c>
      <c r="AD138" s="24">
        <v>114</v>
      </c>
      <c r="AE138" s="24">
        <v>112</v>
      </c>
      <c r="AF138" s="24">
        <v>110</v>
      </c>
      <c r="AG138" s="24">
        <v>109</v>
      </c>
      <c r="AH138" s="24">
        <v>108</v>
      </c>
      <c r="AI138" s="24">
        <v>107</v>
      </c>
      <c r="AJ138" s="24">
        <v>106</v>
      </c>
      <c r="AK138" s="24">
        <v>105</v>
      </c>
      <c r="AL138" s="24">
        <v>103</v>
      </c>
      <c r="AM138" s="24">
        <v>101</v>
      </c>
      <c r="AN138" s="24">
        <v>100</v>
      </c>
      <c r="AO138" s="24">
        <v>97</v>
      </c>
      <c r="AP138" s="24">
        <v>94</v>
      </c>
      <c r="AQ138" s="24">
        <v>94</v>
      </c>
      <c r="AR138" s="24">
        <v>93</v>
      </c>
      <c r="AS138" s="24">
        <v>92</v>
      </c>
      <c r="AT138" s="24">
        <v>91</v>
      </c>
      <c r="AU138" s="24">
        <v>92</v>
      </c>
      <c r="AV138" s="24">
        <v>91</v>
      </c>
      <c r="AW138" s="24">
        <v>92</v>
      </c>
      <c r="AX138" s="24">
        <v>92</v>
      </c>
      <c r="AY138" s="24">
        <v>92</v>
      </c>
      <c r="AZ138" s="24">
        <v>93</v>
      </c>
      <c r="BA138" s="24">
        <v>93</v>
      </c>
      <c r="BB138" s="24">
        <v>92</v>
      </c>
      <c r="BC138" s="24">
        <v>91</v>
      </c>
      <c r="BD138" s="24">
        <v>90</v>
      </c>
      <c r="BE138" s="24">
        <v>87</v>
      </c>
      <c r="BF138" s="24">
        <v>85</v>
      </c>
      <c r="BG138" s="24">
        <v>82</v>
      </c>
      <c r="BH138" s="24">
        <v>79</v>
      </c>
      <c r="BI138" s="24">
        <v>75</v>
      </c>
      <c r="BJ138" s="24">
        <v>72</v>
      </c>
      <c r="BK138" s="24">
        <v>71</v>
      </c>
      <c r="BL138" s="24">
        <v>66</v>
      </c>
      <c r="BM138" s="24">
        <v>63</v>
      </c>
      <c r="BN138" s="24">
        <v>60</v>
      </c>
      <c r="BO138" s="24">
        <v>56</v>
      </c>
      <c r="BP138" s="24">
        <v>53</v>
      </c>
      <c r="BQ138" s="24">
        <v>50</v>
      </c>
      <c r="BR138" s="24">
        <v>47</v>
      </c>
      <c r="BS138" s="24">
        <v>45</v>
      </c>
      <c r="BT138" s="24">
        <v>42</v>
      </c>
      <c r="BU138" s="24">
        <v>38</v>
      </c>
      <c r="BV138" s="24">
        <v>36</v>
      </c>
      <c r="BW138" s="24">
        <v>33</v>
      </c>
      <c r="BX138" s="24">
        <v>32</v>
      </c>
      <c r="BY138" s="24">
        <v>30</v>
      </c>
      <c r="BZ138" s="24">
        <v>28</v>
      </c>
      <c r="CA138" s="24">
        <v>26</v>
      </c>
      <c r="CB138" s="24">
        <v>23</v>
      </c>
      <c r="CC138" s="24">
        <v>21</v>
      </c>
      <c r="CD138" s="24">
        <v>20</v>
      </c>
      <c r="CE138" s="24">
        <v>19</v>
      </c>
      <c r="CF138" s="24">
        <v>17</v>
      </c>
      <c r="CG138" s="24">
        <v>17</v>
      </c>
      <c r="CH138" s="24">
        <v>15</v>
      </c>
      <c r="CI138" s="24">
        <v>15</v>
      </c>
      <c r="CJ138" s="24">
        <v>14</v>
      </c>
      <c r="CK138" s="24">
        <v>13</v>
      </c>
      <c r="CL138" s="24">
        <v>13</v>
      </c>
      <c r="CM138" s="24">
        <v>11</v>
      </c>
      <c r="CN138" s="24">
        <v>11</v>
      </c>
      <c r="CO138" s="24">
        <v>10</v>
      </c>
      <c r="CP138" s="24">
        <v>9</v>
      </c>
      <c r="CQ138" s="24">
        <v>9</v>
      </c>
      <c r="CR138" s="24">
        <v>8</v>
      </c>
      <c r="CS138" s="24">
        <v>5</v>
      </c>
      <c r="CT138" s="24">
        <v>4</v>
      </c>
      <c r="CU138" s="24">
        <v>4</v>
      </c>
      <c r="CV138" s="24">
        <v>5</v>
      </c>
      <c r="CW138" s="24">
        <v>3</v>
      </c>
      <c r="CX138" s="24">
        <v>2</v>
      </c>
      <c r="CY138" s="24">
        <v>1</v>
      </c>
      <c r="CZ138" s="24">
        <v>2</v>
      </c>
      <c r="DA138" s="24">
        <v>1</v>
      </c>
      <c r="DB138" s="24">
        <v>2</v>
      </c>
      <c r="DC138" s="24">
        <v>116</v>
      </c>
      <c r="DD138" s="24">
        <v>115</v>
      </c>
      <c r="DE138" s="24">
        <v>115</v>
      </c>
      <c r="DF138" s="24">
        <v>115</v>
      </c>
      <c r="DG138" s="24">
        <v>114</v>
      </c>
      <c r="DH138" s="24">
        <v>114</v>
      </c>
      <c r="DI138" s="24">
        <v>114</v>
      </c>
      <c r="DJ138" s="24">
        <v>115</v>
      </c>
      <c r="DK138" s="24">
        <v>115</v>
      </c>
      <c r="DL138" s="24">
        <v>115</v>
      </c>
      <c r="DM138" s="24">
        <v>116</v>
      </c>
      <c r="DN138" s="24">
        <v>118</v>
      </c>
      <c r="DO138" s="24">
        <v>120</v>
      </c>
      <c r="DP138" s="24">
        <v>123</v>
      </c>
      <c r="DQ138" s="24">
        <v>126</v>
      </c>
      <c r="DR138" s="24">
        <v>131</v>
      </c>
      <c r="DS138" s="24">
        <v>135</v>
      </c>
      <c r="DT138" s="24">
        <v>137</v>
      </c>
      <c r="DU138" s="24">
        <v>138</v>
      </c>
      <c r="DV138" s="24">
        <v>138</v>
      </c>
      <c r="DW138" s="24">
        <v>136</v>
      </c>
      <c r="DX138" s="24">
        <v>132</v>
      </c>
      <c r="DY138" s="24">
        <v>127</v>
      </c>
      <c r="DZ138" s="24">
        <v>124</v>
      </c>
      <c r="EA138" s="24">
        <v>121</v>
      </c>
      <c r="EB138" s="24">
        <v>119</v>
      </c>
      <c r="EC138" s="24">
        <v>117</v>
      </c>
      <c r="ED138" s="24">
        <v>117</v>
      </c>
      <c r="EE138" s="24">
        <v>115</v>
      </c>
      <c r="EF138" s="24">
        <v>115</v>
      </c>
      <c r="EG138" s="24">
        <v>115</v>
      </c>
      <c r="EH138" s="24">
        <v>115</v>
      </c>
      <c r="EI138" s="24">
        <v>115</v>
      </c>
      <c r="EJ138" s="24">
        <v>115</v>
      </c>
      <c r="EK138" s="24">
        <v>114</v>
      </c>
      <c r="EL138" s="24">
        <v>112</v>
      </c>
      <c r="EM138" s="24">
        <v>111</v>
      </c>
      <c r="EN138" s="24">
        <v>110</v>
      </c>
      <c r="EO138" s="24">
        <v>110</v>
      </c>
      <c r="EP138" s="24">
        <v>110</v>
      </c>
      <c r="EQ138" s="24">
        <v>109</v>
      </c>
      <c r="ER138" s="24">
        <v>110</v>
      </c>
      <c r="ES138" s="24">
        <v>110</v>
      </c>
      <c r="ET138" s="24">
        <v>111</v>
      </c>
      <c r="EU138" s="24">
        <v>110</v>
      </c>
      <c r="EV138" s="24">
        <v>109</v>
      </c>
      <c r="EW138" s="24">
        <v>108</v>
      </c>
      <c r="EX138" s="24">
        <v>106</v>
      </c>
      <c r="EY138" s="24">
        <v>105</v>
      </c>
      <c r="EZ138" s="24">
        <v>102</v>
      </c>
      <c r="FA138" s="24">
        <v>101</v>
      </c>
      <c r="FB138" s="24">
        <v>98</v>
      </c>
      <c r="FC138" s="24">
        <v>95</v>
      </c>
      <c r="FD138" s="24">
        <v>93</v>
      </c>
      <c r="FE138" s="24">
        <v>89</v>
      </c>
      <c r="FF138" s="24">
        <v>86</v>
      </c>
      <c r="FG138" s="24">
        <v>83</v>
      </c>
      <c r="FH138" s="24">
        <v>80</v>
      </c>
      <c r="FI138" s="24">
        <v>76</v>
      </c>
      <c r="FJ138" s="24">
        <v>74</v>
      </c>
      <c r="FK138" s="24">
        <v>69</v>
      </c>
      <c r="FL138" s="24">
        <v>66</v>
      </c>
      <c r="FM138" s="24">
        <v>62</v>
      </c>
      <c r="FN138" s="24">
        <v>60</v>
      </c>
      <c r="FO138" s="24">
        <v>57</v>
      </c>
      <c r="FP138" s="24">
        <v>54</v>
      </c>
      <c r="FQ138" s="24">
        <v>50</v>
      </c>
      <c r="FR138" s="24">
        <v>47</v>
      </c>
      <c r="FS138" s="24">
        <v>45</v>
      </c>
      <c r="FT138" s="24">
        <v>42</v>
      </c>
      <c r="FU138" s="24">
        <v>40</v>
      </c>
      <c r="FV138" s="24">
        <v>37</v>
      </c>
      <c r="FW138" s="24">
        <v>36</v>
      </c>
      <c r="FX138" s="24">
        <v>34</v>
      </c>
      <c r="FY138" s="24">
        <v>33</v>
      </c>
      <c r="FZ138" s="24">
        <v>32</v>
      </c>
      <c r="GA138" s="24">
        <v>30</v>
      </c>
      <c r="GB138" s="24">
        <v>30</v>
      </c>
      <c r="GC138" s="24">
        <v>28</v>
      </c>
      <c r="GD138" s="24">
        <v>26</v>
      </c>
      <c r="GE138" s="24">
        <v>26</v>
      </c>
      <c r="GF138" s="24">
        <v>24</v>
      </c>
      <c r="GG138" s="24">
        <v>22</v>
      </c>
      <c r="GH138" s="24">
        <v>21</v>
      </c>
      <c r="GI138" s="24">
        <v>18</v>
      </c>
      <c r="GJ138" s="24">
        <v>17</v>
      </c>
      <c r="GK138" s="24">
        <v>15</v>
      </c>
      <c r="GL138" s="24">
        <v>14</v>
      </c>
      <c r="GM138" s="24">
        <v>11</v>
      </c>
      <c r="GN138" s="24">
        <v>10</v>
      </c>
      <c r="GO138" s="24">
        <v>9</v>
      </c>
      <c r="GP138" s="24">
        <v>8</v>
      </c>
      <c r="GQ138" s="24">
        <v>5</v>
      </c>
      <c r="GR138" s="24">
        <v>5</v>
      </c>
      <c r="GS138" s="24">
        <v>5</v>
      </c>
      <c r="GT138" s="24">
        <v>5</v>
      </c>
      <c r="GU138" s="24">
        <v>3</v>
      </c>
      <c r="GV138" s="24">
        <v>2</v>
      </c>
      <c r="GW138" s="24">
        <v>2</v>
      </c>
      <c r="GX138" s="24">
        <v>2</v>
      </c>
      <c r="GY138" s="25">
        <v>3</v>
      </c>
    </row>
    <row r="139" spans="1:207" s="17" customFormat="1" ht="12.75" hidden="1" x14ac:dyDescent="0.2">
      <c r="A139" s="23" t="s">
        <v>218</v>
      </c>
      <c r="B139" s="24">
        <v>2015</v>
      </c>
      <c r="C139" s="24">
        <f>SUM(Tabla1[[#This Row],[Hombres_0]:[Hombres_100 y más]])</f>
        <v>7351</v>
      </c>
      <c r="D139" s="24">
        <f>SUM(Tabla1[[#This Row],[Mujeres_0]:[Mujeres_100 y más]])</f>
        <v>7983</v>
      </c>
      <c r="E139" s="24">
        <f>Tabla1[[#This Row],[TOTAL HOMBRES]]+Tabla1[[#This Row],[TOTAL MUJERES]]</f>
        <v>15334</v>
      </c>
      <c r="F139" s="24">
        <v>126</v>
      </c>
      <c r="G139" s="24">
        <v>127</v>
      </c>
      <c r="H139" s="24">
        <v>126</v>
      </c>
      <c r="I139" s="24">
        <v>126</v>
      </c>
      <c r="J139" s="24">
        <v>125</v>
      </c>
      <c r="K139" s="24">
        <v>126</v>
      </c>
      <c r="L139" s="24">
        <v>126</v>
      </c>
      <c r="M139" s="24">
        <v>126</v>
      </c>
      <c r="N139" s="24">
        <v>127</v>
      </c>
      <c r="O139" s="24">
        <v>127</v>
      </c>
      <c r="P139" s="24">
        <v>127</v>
      </c>
      <c r="Q139" s="24">
        <v>126</v>
      </c>
      <c r="R139" s="24">
        <v>126</v>
      </c>
      <c r="S139" s="24">
        <v>126</v>
      </c>
      <c r="T139" s="24">
        <v>127</v>
      </c>
      <c r="U139" s="24">
        <v>128</v>
      </c>
      <c r="V139" s="24">
        <v>129</v>
      </c>
      <c r="W139" s="24">
        <v>130</v>
      </c>
      <c r="X139" s="24">
        <v>130</v>
      </c>
      <c r="Y139" s="24">
        <v>130</v>
      </c>
      <c r="Z139" s="24">
        <v>129</v>
      </c>
      <c r="AA139" s="24">
        <v>127</v>
      </c>
      <c r="AB139" s="24">
        <v>124</v>
      </c>
      <c r="AC139" s="24">
        <v>120</v>
      </c>
      <c r="AD139" s="24">
        <v>117</v>
      </c>
      <c r="AE139" s="24">
        <v>115</v>
      </c>
      <c r="AF139" s="24">
        <v>113</v>
      </c>
      <c r="AG139" s="24">
        <v>112</v>
      </c>
      <c r="AH139" s="24">
        <v>110</v>
      </c>
      <c r="AI139" s="24">
        <v>109</v>
      </c>
      <c r="AJ139" s="24">
        <v>108</v>
      </c>
      <c r="AK139" s="24">
        <v>107</v>
      </c>
      <c r="AL139" s="24">
        <v>106</v>
      </c>
      <c r="AM139" s="24">
        <v>104</v>
      </c>
      <c r="AN139" s="24">
        <v>103</v>
      </c>
      <c r="AO139" s="24">
        <v>100</v>
      </c>
      <c r="AP139" s="24">
        <v>99</v>
      </c>
      <c r="AQ139" s="24">
        <v>97</v>
      </c>
      <c r="AR139" s="24">
        <v>96</v>
      </c>
      <c r="AS139" s="24">
        <v>95</v>
      </c>
      <c r="AT139" s="24">
        <v>94</v>
      </c>
      <c r="AU139" s="24">
        <v>94</v>
      </c>
      <c r="AV139" s="24">
        <v>94</v>
      </c>
      <c r="AW139" s="24">
        <v>95</v>
      </c>
      <c r="AX139" s="24">
        <v>94</v>
      </c>
      <c r="AY139" s="24">
        <v>95</v>
      </c>
      <c r="AZ139" s="24">
        <v>95</v>
      </c>
      <c r="BA139" s="24">
        <v>94</v>
      </c>
      <c r="BB139" s="24">
        <v>94</v>
      </c>
      <c r="BC139" s="24">
        <v>93</v>
      </c>
      <c r="BD139" s="24">
        <v>91</v>
      </c>
      <c r="BE139" s="24">
        <v>91</v>
      </c>
      <c r="BF139" s="24">
        <v>89</v>
      </c>
      <c r="BG139" s="24">
        <v>85</v>
      </c>
      <c r="BH139" s="24">
        <v>83</v>
      </c>
      <c r="BI139" s="24">
        <v>79</v>
      </c>
      <c r="BJ139" s="24">
        <v>76</v>
      </c>
      <c r="BK139" s="24">
        <v>72</v>
      </c>
      <c r="BL139" s="24">
        <v>69</v>
      </c>
      <c r="BM139" s="24">
        <v>64</v>
      </c>
      <c r="BN139" s="24">
        <v>62</v>
      </c>
      <c r="BO139" s="24">
        <v>58</v>
      </c>
      <c r="BP139" s="24">
        <v>55</v>
      </c>
      <c r="BQ139" s="24">
        <v>51</v>
      </c>
      <c r="BR139" s="24">
        <v>48</v>
      </c>
      <c r="BS139" s="24">
        <v>46</v>
      </c>
      <c r="BT139" s="24">
        <v>43</v>
      </c>
      <c r="BU139" s="24">
        <v>42</v>
      </c>
      <c r="BV139" s="24">
        <v>38</v>
      </c>
      <c r="BW139" s="24">
        <v>36</v>
      </c>
      <c r="BX139" s="24">
        <v>33</v>
      </c>
      <c r="BY139" s="24">
        <v>30</v>
      </c>
      <c r="BZ139" s="24">
        <v>29</v>
      </c>
      <c r="CA139" s="24">
        <v>26</v>
      </c>
      <c r="CB139" s="24">
        <v>23</v>
      </c>
      <c r="CC139" s="24">
        <v>21</v>
      </c>
      <c r="CD139" s="24">
        <v>20</v>
      </c>
      <c r="CE139" s="24">
        <v>19</v>
      </c>
      <c r="CF139" s="24">
        <v>17</v>
      </c>
      <c r="CG139" s="24">
        <v>17</v>
      </c>
      <c r="CH139" s="24">
        <v>15</v>
      </c>
      <c r="CI139" s="24">
        <v>15</v>
      </c>
      <c r="CJ139" s="24">
        <v>13</v>
      </c>
      <c r="CK139" s="24">
        <v>14</v>
      </c>
      <c r="CL139" s="24">
        <v>13</v>
      </c>
      <c r="CM139" s="24">
        <v>12</v>
      </c>
      <c r="CN139" s="24">
        <v>11</v>
      </c>
      <c r="CO139" s="24">
        <v>11</v>
      </c>
      <c r="CP139" s="24">
        <v>10</v>
      </c>
      <c r="CQ139" s="24">
        <v>9</v>
      </c>
      <c r="CR139" s="24">
        <v>8</v>
      </c>
      <c r="CS139" s="24">
        <v>7</v>
      </c>
      <c r="CT139" s="24">
        <v>5</v>
      </c>
      <c r="CU139" s="24">
        <v>4</v>
      </c>
      <c r="CV139" s="24">
        <v>4</v>
      </c>
      <c r="CW139" s="24">
        <v>4</v>
      </c>
      <c r="CX139" s="24">
        <v>2</v>
      </c>
      <c r="CY139" s="24">
        <v>1</v>
      </c>
      <c r="CZ139" s="24">
        <v>2</v>
      </c>
      <c r="DA139" s="24">
        <v>2</v>
      </c>
      <c r="DB139" s="24">
        <v>2</v>
      </c>
      <c r="DC139" s="24">
        <v>116</v>
      </c>
      <c r="DD139" s="24">
        <v>115</v>
      </c>
      <c r="DE139" s="24">
        <v>116</v>
      </c>
      <c r="DF139" s="24">
        <v>117</v>
      </c>
      <c r="DG139" s="24">
        <v>115</v>
      </c>
      <c r="DH139" s="24">
        <v>115</v>
      </c>
      <c r="DI139" s="24">
        <v>115</v>
      </c>
      <c r="DJ139" s="24">
        <v>116</v>
      </c>
      <c r="DK139" s="24">
        <v>116</v>
      </c>
      <c r="DL139" s="24">
        <v>117</v>
      </c>
      <c r="DM139" s="24">
        <v>117</v>
      </c>
      <c r="DN139" s="24">
        <v>118</v>
      </c>
      <c r="DO139" s="24">
        <v>121</v>
      </c>
      <c r="DP139" s="24">
        <v>122</v>
      </c>
      <c r="DQ139" s="24">
        <v>125</v>
      </c>
      <c r="DR139" s="24">
        <v>129</v>
      </c>
      <c r="DS139" s="24">
        <v>133</v>
      </c>
      <c r="DT139" s="24">
        <v>135</v>
      </c>
      <c r="DU139" s="24">
        <v>137</v>
      </c>
      <c r="DV139" s="24">
        <v>136</v>
      </c>
      <c r="DW139" s="24">
        <v>135</v>
      </c>
      <c r="DX139" s="24">
        <v>133</v>
      </c>
      <c r="DY139" s="24">
        <v>129</v>
      </c>
      <c r="DZ139" s="24">
        <v>125</v>
      </c>
      <c r="EA139" s="24">
        <v>122</v>
      </c>
      <c r="EB139" s="24">
        <v>120</v>
      </c>
      <c r="EC139" s="24">
        <v>120</v>
      </c>
      <c r="ED139" s="24">
        <v>119</v>
      </c>
      <c r="EE139" s="24">
        <v>118</v>
      </c>
      <c r="EF139" s="24">
        <v>117</v>
      </c>
      <c r="EG139" s="24">
        <v>118</v>
      </c>
      <c r="EH139" s="24">
        <v>118</v>
      </c>
      <c r="EI139" s="24">
        <v>118</v>
      </c>
      <c r="EJ139" s="24">
        <v>117</v>
      </c>
      <c r="EK139" s="24">
        <v>117</v>
      </c>
      <c r="EL139" s="24">
        <v>116</v>
      </c>
      <c r="EM139" s="24">
        <v>114</v>
      </c>
      <c r="EN139" s="24">
        <v>113</v>
      </c>
      <c r="EO139" s="24">
        <v>112</v>
      </c>
      <c r="EP139" s="24">
        <v>112</v>
      </c>
      <c r="EQ139" s="24">
        <v>112</v>
      </c>
      <c r="ER139" s="24">
        <v>111</v>
      </c>
      <c r="ES139" s="24">
        <v>111</v>
      </c>
      <c r="ET139" s="24">
        <v>112</v>
      </c>
      <c r="EU139" s="24">
        <v>111</v>
      </c>
      <c r="EV139" s="24">
        <v>111</v>
      </c>
      <c r="EW139" s="24">
        <v>110</v>
      </c>
      <c r="EX139" s="24">
        <v>110</v>
      </c>
      <c r="EY139" s="24">
        <v>107</v>
      </c>
      <c r="EZ139" s="24">
        <v>105</v>
      </c>
      <c r="FA139" s="24">
        <v>104</v>
      </c>
      <c r="FB139" s="24">
        <v>101</v>
      </c>
      <c r="FC139" s="24">
        <v>98</v>
      </c>
      <c r="FD139" s="24">
        <v>96</v>
      </c>
      <c r="FE139" s="24">
        <v>93</v>
      </c>
      <c r="FF139" s="24">
        <v>91</v>
      </c>
      <c r="FG139" s="24">
        <v>87</v>
      </c>
      <c r="FH139" s="24">
        <v>84</v>
      </c>
      <c r="FI139" s="24">
        <v>81</v>
      </c>
      <c r="FJ139" s="24">
        <v>77</v>
      </c>
      <c r="FK139" s="24">
        <v>73</v>
      </c>
      <c r="FL139" s="24">
        <v>69</v>
      </c>
      <c r="FM139" s="24">
        <v>66</v>
      </c>
      <c r="FN139" s="24">
        <v>62</v>
      </c>
      <c r="FO139" s="24">
        <v>59</v>
      </c>
      <c r="FP139" s="24">
        <v>56</v>
      </c>
      <c r="FQ139" s="24">
        <v>53</v>
      </c>
      <c r="FR139" s="24">
        <v>49</v>
      </c>
      <c r="FS139" s="24">
        <v>46</v>
      </c>
      <c r="FT139" s="24">
        <v>44</v>
      </c>
      <c r="FU139" s="24">
        <v>42</v>
      </c>
      <c r="FV139" s="24">
        <v>40</v>
      </c>
      <c r="FW139" s="24">
        <v>38</v>
      </c>
      <c r="FX139" s="24">
        <v>36</v>
      </c>
      <c r="FY139" s="24">
        <v>34</v>
      </c>
      <c r="FZ139" s="24">
        <v>32</v>
      </c>
      <c r="GA139" s="24">
        <v>32</v>
      </c>
      <c r="GB139" s="24">
        <v>30</v>
      </c>
      <c r="GC139" s="24">
        <v>28</v>
      </c>
      <c r="GD139" s="24">
        <v>27</v>
      </c>
      <c r="GE139" s="24">
        <v>26</v>
      </c>
      <c r="GF139" s="24">
        <v>24</v>
      </c>
      <c r="GG139" s="24">
        <v>22</v>
      </c>
      <c r="GH139" s="24">
        <v>20</v>
      </c>
      <c r="GI139" s="24">
        <v>19</v>
      </c>
      <c r="GJ139" s="24">
        <v>17</v>
      </c>
      <c r="GK139" s="24">
        <v>15</v>
      </c>
      <c r="GL139" s="24">
        <v>14</v>
      </c>
      <c r="GM139" s="24">
        <v>11</v>
      </c>
      <c r="GN139" s="24">
        <v>11</v>
      </c>
      <c r="GO139" s="24">
        <v>10</v>
      </c>
      <c r="GP139" s="24">
        <v>9</v>
      </c>
      <c r="GQ139" s="24">
        <v>7</v>
      </c>
      <c r="GR139" s="24">
        <v>5</v>
      </c>
      <c r="GS139" s="24">
        <v>4</v>
      </c>
      <c r="GT139" s="24">
        <v>4</v>
      </c>
      <c r="GU139" s="24">
        <v>4</v>
      </c>
      <c r="GV139" s="24">
        <v>2</v>
      </c>
      <c r="GW139" s="24">
        <v>2</v>
      </c>
      <c r="GX139" s="24">
        <v>2</v>
      </c>
      <c r="GY139" s="25">
        <v>3</v>
      </c>
    </row>
    <row r="140" spans="1:207" s="17" customFormat="1" ht="12.75" hidden="1" x14ac:dyDescent="0.2">
      <c r="A140" s="23" t="s">
        <v>218</v>
      </c>
      <c r="B140" s="24">
        <v>2016</v>
      </c>
      <c r="C140" s="24">
        <f>SUM(Tabla1[[#This Row],[Hombres_0]:[Hombres_100 y más]])</f>
        <v>7451</v>
      </c>
      <c r="D140" s="24">
        <f>SUM(Tabla1[[#This Row],[Mujeres_0]:[Mujeres_100 y más]])</f>
        <v>8082</v>
      </c>
      <c r="E140" s="24">
        <f>Tabla1[[#This Row],[TOTAL HOMBRES]]+Tabla1[[#This Row],[TOTAL MUJERES]]</f>
        <v>15533</v>
      </c>
      <c r="F140" s="24">
        <v>127</v>
      </c>
      <c r="G140" s="24">
        <v>127</v>
      </c>
      <c r="H140" s="24">
        <v>127</v>
      </c>
      <c r="I140" s="24">
        <v>127</v>
      </c>
      <c r="J140" s="24">
        <v>127</v>
      </c>
      <c r="K140" s="24">
        <v>126</v>
      </c>
      <c r="L140" s="24">
        <v>126</v>
      </c>
      <c r="M140" s="24">
        <v>126</v>
      </c>
      <c r="N140" s="24">
        <v>127</v>
      </c>
      <c r="O140" s="24">
        <v>127</v>
      </c>
      <c r="P140" s="24">
        <v>127</v>
      </c>
      <c r="Q140" s="24">
        <v>127</v>
      </c>
      <c r="R140" s="24">
        <v>128</v>
      </c>
      <c r="S140" s="24">
        <v>127</v>
      </c>
      <c r="T140" s="24">
        <v>128</v>
      </c>
      <c r="U140" s="24">
        <v>128</v>
      </c>
      <c r="V140" s="24">
        <v>130</v>
      </c>
      <c r="W140" s="24">
        <v>131</v>
      </c>
      <c r="X140" s="24">
        <v>131</v>
      </c>
      <c r="Y140" s="24">
        <v>131</v>
      </c>
      <c r="Z140" s="24">
        <v>130</v>
      </c>
      <c r="AA140" s="24">
        <v>128</v>
      </c>
      <c r="AB140" s="24">
        <v>127</v>
      </c>
      <c r="AC140" s="24">
        <v>123</v>
      </c>
      <c r="AD140" s="24">
        <v>119</v>
      </c>
      <c r="AE140" s="24">
        <v>115</v>
      </c>
      <c r="AF140" s="24">
        <v>113</v>
      </c>
      <c r="AG140" s="24">
        <v>111</v>
      </c>
      <c r="AH140" s="24">
        <v>109</v>
      </c>
      <c r="AI140" s="24">
        <v>108</v>
      </c>
      <c r="AJ140" s="24">
        <v>108</v>
      </c>
      <c r="AK140" s="24">
        <v>107</v>
      </c>
      <c r="AL140" s="24">
        <v>105</v>
      </c>
      <c r="AM140" s="24">
        <v>104</v>
      </c>
      <c r="AN140" s="24">
        <v>103</v>
      </c>
      <c r="AO140" s="24">
        <v>102</v>
      </c>
      <c r="AP140" s="24">
        <v>99</v>
      </c>
      <c r="AQ140" s="24">
        <v>99</v>
      </c>
      <c r="AR140" s="24">
        <v>97</v>
      </c>
      <c r="AS140" s="24">
        <v>96</v>
      </c>
      <c r="AT140" s="24">
        <v>96</v>
      </c>
      <c r="AU140" s="24">
        <v>95</v>
      </c>
      <c r="AV140" s="24">
        <v>95</v>
      </c>
      <c r="AW140" s="24">
        <v>95</v>
      </c>
      <c r="AX140" s="24">
        <v>95</v>
      </c>
      <c r="AY140" s="24">
        <v>96</v>
      </c>
      <c r="AZ140" s="24">
        <v>96</v>
      </c>
      <c r="BA140" s="24">
        <v>97</v>
      </c>
      <c r="BB140" s="24">
        <v>96</v>
      </c>
      <c r="BC140" s="24">
        <v>95</v>
      </c>
      <c r="BD140" s="24">
        <v>93</v>
      </c>
      <c r="BE140" s="24">
        <v>91</v>
      </c>
      <c r="BF140" s="24">
        <v>89</v>
      </c>
      <c r="BG140" s="24">
        <v>87</v>
      </c>
      <c r="BH140" s="24">
        <v>84</v>
      </c>
      <c r="BI140" s="24">
        <v>81</v>
      </c>
      <c r="BJ140" s="24">
        <v>78</v>
      </c>
      <c r="BK140" s="24">
        <v>74</v>
      </c>
      <c r="BL140" s="24">
        <v>71</v>
      </c>
      <c r="BM140" s="24">
        <v>68</v>
      </c>
      <c r="BN140" s="24">
        <v>64</v>
      </c>
      <c r="BO140" s="24">
        <v>61</v>
      </c>
      <c r="BP140" s="24">
        <v>57</v>
      </c>
      <c r="BQ140" s="24">
        <v>54</v>
      </c>
      <c r="BR140" s="24">
        <v>52</v>
      </c>
      <c r="BS140" s="24">
        <v>49</v>
      </c>
      <c r="BT140" s="24">
        <v>46</v>
      </c>
      <c r="BU140" s="24">
        <v>43</v>
      </c>
      <c r="BV140" s="24">
        <v>40</v>
      </c>
      <c r="BW140" s="24">
        <v>37</v>
      </c>
      <c r="BX140" s="24">
        <v>34</v>
      </c>
      <c r="BY140" s="24">
        <v>32</v>
      </c>
      <c r="BZ140" s="24">
        <v>29</v>
      </c>
      <c r="CA140" s="24">
        <v>26</v>
      </c>
      <c r="CB140" s="24">
        <v>25</v>
      </c>
      <c r="CC140" s="24">
        <v>23</v>
      </c>
      <c r="CD140" s="24">
        <v>21</v>
      </c>
      <c r="CE140" s="24">
        <v>20</v>
      </c>
      <c r="CF140" s="24">
        <v>18</v>
      </c>
      <c r="CG140" s="24">
        <v>17</v>
      </c>
      <c r="CH140" s="24">
        <v>16</v>
      </c>
      <c r="CI140" s="24">
        <v>16</v>
      </c>
      <c r="CJ140" s="24">
        <v>14</v>
      </c>
      <c r="CK140" s="24">
        <v>14</v>
      </c>
      <c r="CL140" s="24">
        <v>14</v>
      </c>
      <c r="CM140" s="24">
        <v>12</v>
      </c>
      <c r="CN140" s="24">
        <v>11</v>
      </c>
      <c r="CO140" s="24">
        <v>11</v>
      </c>
      <c r="CP140" s="24">
        <v>10</v>
      </c>
      <c r="CQ140" s="24">
        <v>9</v>
      </c>
      <c r="CR140" s="24">
        <v>8</v>
      </c>
      <c r="CS140" s="24">
        <v>7</v>
      </c>
      <c r="CT140" s="24">
        <v>6</v>
      </c>
      <c r="CU140" s="24">
        <v>5</v>
      </c>
      <c r="CV140" s="24">
        <v>4</v>
      </c>
      <c r="CW140" s="24">
        <v>4</v>
      </c>
      <c r="CX140" s="24">
        <v>4</v>
      </c>
      <c r="CY140" s="24">
        <v>2</v>
      </c>
      <c r="CZ140" s="24">
        <v>2</v>
      </c>
      <c r="DA140" s="24">
        <v>2</v>
      </c>
      <c r="DB140" s="24">
        <v>2</v>
      </c>
      <c r="DC140" s="24">
        <v>116</v>
      </c>
      <c r="DD140" s="24">
        <v>117</v>
      </c>
      <c r="DE140" s="24">
        <v>117</v>
      </c>
      <c r="DF140" s="24">
        <v>117</v>
      </c>
      <c r="DG140" s="24">
        <v>116</v>
      </c>
      <c r="DH140" s="24">
        <v>116</v>
      </c>
      <c r="DI140" s="24">
        <v>116</v>
      </c>
      <c r="DJ140" s="24">
        <v>116</v>
      </c>
      <c r="DK140" s="24">
        <v>116</v>
      </c>
      <c r="DL140" s="24">
        <v>116</v>
      </c>
      <c r="DM140" s="24">
        <v>118</v>
      </c>
      <c r="DN140" s="24">
        <v>118</v>
      </c>
      <c r="DO140" s="24">
        <v>121</v>
      </c>
      <c r="DP140" s="24">
        <v>123</v>
      </c>
      <c r="DQ140" s="24">
        <v>125</v>
      </c>
      <c r="DR140" s="24">
        <v>128</v>
      </c>
      <c r="DS140" s="24">
        <v>132</v>
      </c>
      <c r="DT140" s="24">
        <v>135</v>
      </c>
      <c r="DU140" s="24">
        <v>137</v>
      </c>
      <c r="DV140" s="24">
        <v>137</v>
      </c>
      <c r="DW140" s="24">
        <v>136</v>
      </c>
      <c r="DX140" s="24">
        <v>135</v>
      </c>
      <c r="DY140" s="24">
        <v>131</v>
      </c>
      <c r="DZ140" s="24">
        <v>127</v>
      </c>
      <c r="EA140" s="24">
        <v>124</v>
      </c>
      <c r="EB140" s="24">
        <v>121</v>
      </c>
      <c r="EC140" s="24">
        <v>118</v>
      </c>
      <c r="ED140" s="24">
        <v>118</v>
      </c>
      <c r="EE140" s="24">
        <v>117</v>
      </c>
      <c r="EF140" s="24">
        <v>117</v>
      </c>
      <c r="EG140" s="24">
        <v>117</v>
      </c>
      <c r="EH140" s="24">
        <v>118</v>
      </c>
      <c r="EI140" s="24">
        <v>117</v>
      </c>
      <c r="EJ140" s="24">
        <v>117</v>
      </c>
      <c r="EK140" s="24">
        <v>118</v>
      </c>
      <c r="EL140" s="24">
        <v>117</v>
      </c>
      <c r="EM140" s="24">
        <v>116</v>
      </c>
      <c r="EN140" s="24">
        <v>116</v>
      </c>
      <c r="EO140" s="24">
        <v>114</v>
      </c>
      <c r="EP140" s="24">
        <v>114</v>
      </c>
      <c r="EQ140" s="24">
        <v>113</v>
      </c>
      <c r="ER140" s="24">
        <v>113</v>
      </c>
      <c r="ES140" s="24">
        <v>112</v>
      </c>
      <c r="ET140" s="24">
        <v>112</v>
      </c>
      <c r="EU140" s="24">
        <v>112</v>
      </c>
      <c r="EV140" s="24">
        <v>112</v>
      </c>
      <c r="EW140" s="24">
        <v>112</v>
      </c>
      <c r="EX140" s="24">
        <v>111</v>
      </c>
      <c r="EY140" s="24">
        <v>109</v>
      </c>
      <c r="EZ140" s="24">
        <v>107</v>
      </c>
      <c r="FA140" s="24">
        <v>105</v>
      </c>
      <c r="FB140" s="24">
        <v>103</v>
      </c>
      <c r="FC140" s="24">
        <v>101</v>
      </c>
      <c r="FD140" s="24">
        <v>98</v>
      </c>
      <c r="FE140" s="24">
        <v>95</v>
      </c>
      <c r="FF140" s="24">
        <v>93</v>
      </c>
      <c r="FG140" s="24">
        <v>89</v>
      </c>
      <c r="FH140" s="24">
        <v>86</v>
      </c>
      <c r="FI140" s="24">
        <v>83</v>
      </c>
      <c r="FJ140" s="24">
        <v>79</v>
      </c>
      <c r="FK140" s="24">
        <v>76</v>
      </c>
      <c r="FL140" s="24">
        <v>71</v>
      </c>
      <c r="FM140" s="24">
        <v>68</v>
      </c>
      <c r="FN140" s="24">
        <v>65</v>
      </c>
      <c r="FO140" s="24">
        <v>62</v>
      </c>
      <c r="FP140" s="24">
        <v>58</v>
      </c>
      <c r="FQ140" s="24">
        <v>55</v>
      </c>
      <c r="FR140" s="24">
        <v>52</v>
      </c>
      <c r="FS140" s="24">
        <v>49</v>
      </c>
      <c r="FT140" s="24">
        <v>46</v>
      </c>
      <c r="FU140" s="24">
        <v>44</v>
      </c>
      <c r="FV140" s="24">
        <v>41</v>
      </c>
      <c r="FW140" s="24">
        <v>39</v>
      </c>
      <c r="FX140" s="24">
        <v>37</v>
      </c>
      <c r="FY140" s="24">
        <v>36</v>
      </c>
      <c r="FZ140" s="24">
        <v>34</v>
      </c>
      <c r="GA140" s="24">
        <v>32</v>
      </c>
      <c r="GB140" s="24">
        <v>30</v>
      </c>
      <c r="GC140" s="24">
        <v>30</v>
      </c>
      <c r="GD140" s="24">
        <v>28</v>
      </c>
      <c r="GE140" s="24">
        <v>26</v>
      </c>
      <c r="GF140" s="24">
        <v>24</v>
      </c>
      <c r="GG140" s="24">
        <v>22</v>
      </c>
      <c r="GH140" s="24">
        <v>20</v>
      </c>
      <c r="GI140" s="24">
        <v>18</v>
      </c>
      <c r="GJ140" s="24">
        <v>17</v>
      </c>
      <c r="GK140" s="24">
        <v>16</v>
      </c>
      <c r="GL140" s="24">
        <v>15</v>
      </c>
      <c r="GM140" s="24">
        <v>13</v>
      </c>
      <c r="GN140" s="24">
        <v>11</v>
      </c>
      <c r="GO140" s="24">
        <v>10</v>
      </c>
      <c r="GP140" s="24">
        <v>9</v>
      </c>
      <c r="GQ140" s="24">
        <v>8</v>
      </c>
      <c r="GR140" s="24">
        <v>7</v>
      </c>
      <c r="GS140" s="24">
        <v>4</v>
      </c>
      <c r="GT140" s="24">
        <v>4</v>
      </c>
      <c r="GU140" s="24">
        <v>4</v>
      </c>
      <c r="GV140" s="24">
        <v>4</v>
      </c>
      <c r="GW140" s="24">
        <v>2</v>
      </c>
      <c r="GX140" s="24">
        <v>2</v>
      </c>
      <c r="GY140" s="25">
        <v>3</v>
      </c>
    </row>
    <row r="141" spans="1:207" s="17" customFormat="1" ht="12.75" hidden="1" x14ac:dyDescent="0.2">
      <c r="A141" s="23" t="s">
        <v>218</v>
      </c>
      <c r="B141" s="24">
        <v>2017</v>
      </c>
      <c r="C141" s="24">
        <f>SUM(Tabla1[[#This Row],[Hombres_0]:[Hombres_100 y más]])</f>
        <v>7570</v>
      </c>
      <c r="D141" s="24">
        <f>SUM(Tabla1[[#This Row],[Mujeres_0]:[Mujeres_100 y más]])</f>
        <v>8198</v>
      </c>
      <c r="E141" s="24">
        <f>Tabla1[[#This Row],[TOTAL HOMBRES]]+Tabla1[[#This Row],[TOTAL MUJERES]]</f>
        <v>15768</v>
      </c>
      <c r="F141" s="24">
        <v>127</v>
      </c>
      <c r="G141" s="24">
        <v>127</v>
      </c>
      <c r="H141" s="24">
        <v>127</v>
      </c>
      <c r="I141" s="24">
        <v>126</v>
      </c>
      <c r="J141" s="24">
        <v>127</v>
      </c>
      <c r="K141" s="24">
        <v>127</v>
      </c>
      <c r="L141" s="24">
        <v>126</v>
      </c>
      <c r="M141" s="24">
        <v>126</v>
      </c>
      <c r="N141" s="24">
        <v>127</v>
      </c>
      <c r="O141" s="24">
        <v>127</v>
      </c>
      <c r="P141" s="24">
        <v>127</v>
      </c>
      <c r="Q141" s="24">
        <v>128</v>
      </c>
      <c r="R141" s="24">
        <v>128</v>
      </c>
      <c r="S141" s="24">
        <v>128</v>
      </c>
      <c r="T141" s="24">
        <v>128</v>
      </c>
      <c r="U141" s="24">
        <v>130</v>
      </c>
      <c r="V141" s="24">
        <v>130</v>
      </c>
      <c r="W141" s="24">
        <v>131</v>
      </c>
      <c r="X141" s="24">
        <v>131</v>
      </c>
      <c r="Y141" s="24">
        <v>131</v>
      </c>
      <c r="Z141" s="24">
        <v>131</v>
      </c>
      <c r="AA141" s="24">
        <v>130</v>
      </c>
      <c r="AB141" s="24">
        <v>128</v>
      </c>
      <c r="AC141" s="24">
        <v>126</v>
      </c>
      <c r="AD141" s="24">
        <v>124</v>
      </c>
      <c r="AE141" s="24">
        <v>119</v>
      </c>
      <c r="AF141" s="24">
        <v>116</v>
      </c>
      <c r="AG141" s="24">
        <v>113</v>
      </c>
      <c r="AH141" s="24">
        <v>111</v>
      </c>
      <c r="AI141" s="24">
        <v>111</v>
      </c>
      <c r="AJ141" s="24">
        <v>109</v>
      </c>
      <c r="AK141" s="24">
        <v>108</v>
      </c>
      <c r="AL141" s="24">
        <v>106</v>
      </c>
      <c r="AM141" s="24">
        <v>104</v>
      </c>
      <c r="AN141" s="24">
        <v>103</v>
      </c>
      <c r="AO141" s="24">
        <v>102</v>
      </c>
      <c r="AP141" s="24">
        <v>102</v>
      </c>
      <c r="AQ141" s="24">
        <v>100</v>
      </c>
      <c r="AR141" s="24">
        <v>100</v>
      </c>
      <c r="AS141" s="24">
        <v>99</v>
      </c>
      <c r="AT141" s="24">
        <v>98</v>
      </c>
      <c r="AU141" s="24">
        <v>98</v>
      </c>
      <c r="AV141" s="24">
        <v>98</v>
      </c>
      <c r="AW141" s="24">
        <v>97</v>
      </c>
      <c r="AX141" s="24">
        <v>97</v>
      </c>
      <c r="AY141" s="24">
        <v>97</v>
      </c>
      <c r="AZ141" s="24">
        <v>98</v>
      </c>
      <c r="BA141" s="24">
        <v>98</v>
      </c>
      <c r="BB141" s="24">
        <v>98</v>
      </c>
      <c r="BC141" s="24">
        <v>96</v>
      </c>
      <c r="BD141" s="24">
        <v>96</v>
      </c>
      <c r="BE141" s="24">
        <v>93</v>
      </c>
      <c r="BF141" s="24">
        <v>92</v>
      </c>
      <c r="BG141" s="24">
        <v>89</v>
      </c>
      <c r="BH141" s="24">
        <v>87</v>
      </c>
      <c r="BI141" s="24">
        <v>84</v>
      </c>
      <c r="BJ141" s="24">
        <v>80</v>
      </c>
      <c r="BK141" s="24">
        <v>77</v>
      </c>
      <c r="BL141" s="24">
        <v>73</v>
      </c>
      <c r="BM141" s="24">
        <v>70</v>
      </c>
      <c r="BN141" s="24">
        <v>66</v>
      </c>
      <c r="BO141" s="24">
        <v>62</v>
      </c>
      <c r="BP141" s="24">
        <v>59</v>
      </c>
      <c r="BQ141" s="24">
        <v>57</v>
      </c>
      <c r="BR141" s="24">
        <v>54</v>
      </c>
      <c r="BS141" s="24">
        <v>51</v>
      </c>
      <c r="BT141" s="24">
        <v>48</v>
      </c>
      <c r="BU141" s="24">
        <v>45</v>
      </c>
      <c r="BV141" s="24">
        <v>42</v>
      </c>
      <c r="BW141" s="24">
        <v>40</v>
      </c>
      <c r="BX141" s="24">
        <v>36</v>
      </c>
      <c r="BY141" s="24">
        <v>33</v>
      </c>
      <c r="BZ141" s="24">
        <v>30</v>
      </c>
      <c r="CA141" s="24">
        <v>29</v>
      </c>
      <c r="CB141" s="24">
        <v>26</v>
      </c>
      <c r="CC141" s="24">
        <v>24</v>
      </c>
      <c r="CD141" s="24">
        <v>22</v>
      </c>
      <c r="CE141" s="24">
        <v>20</v>
      </c>
      <c r="CF141" s="24">
        <v>18</v>
      </c>
      <c r="CG141" s="24">
        <v>17</v>
      </c>
      <c r="CH141" s="24">
        <v>16</v>
      </c>
      <c r="CI141" s="24">
        <v>15</v>
      </c>
      <c r="CJ141" s="24">
        <v>14</v>
      </c>
      <c r="CK141" s="24">
        <v>14</v>
      </c>
      <c r="CL141" s="24">
        <v>13</v>
      </c>
      <c r="CM141" s="24">
        <v>12</v>
      </c>
      <c r="CN141" s="24">
        <v>11</v>
      </c>
      <c r="CO141" s="24">
        <v>11</v>
      </c>
      <c r="CP141" s="24">
        <v>10</v>
      </c>
      <c r="CQ141" s="24">
        <v>9</v>
      </c>
      <c r="CR141" s="24">
        <v>9</v>
      </c>
      <c r="CS141" s="24">
        <v>8</v>
      </c>
      <c r="CT141" s="24">
        <v>7</v>
      </c>
      <c r="CU141" s="24">
        <v>5</v>
      </c>
      <c r="CV141" s="24">
        <v>4</v>
      </c>
      <c r="CW141" s="24">
        <v>3</v>
      </c>
      <c r="CX141" s="24">
        <v>3</v>
      </c>
      <c r="CY141" s="24">
        <v>4</v>
      </c>
      <c r="CZ141" s="24">
        <v>2</v>
      </c>
      <c r="DA141" s="24">
        <v>2</v>
      </c>
      <c r="DB141" s="24">
        <v>2</v>
      </c>
      <c r="DC141" s="24">
        <v>117</v>
      </c>
      <c r="DD141" s="24">
        <v>117</v>
      </c>
      <c r="DE141" s="24">
        <v>117</v>
      </c>
      <c r="DF141" s="24">
        <v>117</v>
      </c>
      <c r="DG141" s="24">
        <v>117</v>
      </c>
      <c r="DH141" s="24">
        <v>116</v>
      </c>
      <c r="DI141" s="24">
        <v>116</v>
      </c>
      <c r="DJ141" s="24">
        <v>116</v>
      </c>
      <c r="DK141" s="24">
        <v>116</v>
      </c>
      <c r="DL141" s="24">
        <v>117</v>
      </c>
      <c r="DM141" s="24">
        <v>118</v>
      </c>
      <c r="DN141" s="24">
        <v>119</v>
      </c>
      <c r="DO141" s="24">
        <v>120</v>
      </c>
      <c r="DP141" s="24">
        <v>122</v>
      </c>
      <c r="DQ141" s="24">
        <v>126</v>
      </c>
      <c r="DR141" s="24">
        <v>128</v>
      </c>
      <c r="DS141" s="24">
        <v>130</v>
      </c>
      <c r="DT141" s="24">
        <v>134</v>
      </c>
      <c r="DU141" s="24">
        <v>136</v>
      </c>
      <c r="DV141" s="24">
        <v>136</v>
      </c>
      <c r="DW141" s="24">
        <v>135</v>
      </c>
      <c r="DX141" s="24">
        <v>133</v>
      </c>
      <c r="DY141" s="24">
        <v>132</v>
      </c>
      <c r="DZ141" s="24">
        <v>130</v>
      </c>
      <c r="EA141" s="24">
        <v>125</v>
      </c>
      <c r="EB141" s="24">
        <v>122</v>
      </c>
      <c r="EC141" s="24">
        <v>120</v>
      </c>
      <c r="ED141" s="24">
        <v>119</v>
      </c>
      <c r="EE141" s="24">
        <v>118</v>
      </c>
      <c r="EF141" s="24">
        <v>116</v>
      </c>
      <c r="EG141" s="24">
        <v>118</v>
      </c>
      <c r="EH141" s="24">
        <v>118</v>
      </c>
      <c r="EI141" s="24">
        <v>119</v>
      </c>
      <c r="EJ141" s="24">
        <v>119</v>
      </c>
      <c r="EK141" s="24">
        <v>119</v>
      </c>
      <c r="EL141" s="24">
        <v>119</v>
      </c>
      <c r="EM141" s="24">
        <v>118</v>
      </c>
      <c r="EN141" s="24">
        <v>117</v>
      </c>
      <c r="EO141" s="24">
        <v>117</v>
      </c>
      <c r="EP141" s="24">
        <v>116</v>
      </c>
      <c r="EQ141" s="24">
        <v>116</v>
      </c>
      <c r="ER141" s="24">
        <v>115</v>
      </c>
      <c r="ES141" s="24">
        <v>115</v>
      </c>
      <c r="ET141" s="24">
        <v>113</v>
      </c>
      <c r="EU141" s="24">
        <v>112</v>
      </c>
      <c r="EV141" s="24">
        <v>113</v>
      </c>
      <c r="EW141" s="24">
        <v>112</v>
      </c>
      <c r="EX141" s="24">
        <v>111</v>
      </c>
      <c r="EY141" s="24">
        <v>110</v>
      </c>
      <c r="EZ141" s="24">
        <v>109</v>
      </c>
      <c r="FA141" s="24">
        <v>107</v>
      </c>
      <c r="FB141" s="24">
        <v>104</v>
      </c>
      <c r="FC141" s="24">
        <v>102</v>
      </c>
      <c r="FD141" s="24">
        <v>100</v>
      </c>
      <c r="FE141" s="24">
        <v>98</v>
      </c>
      <c r="FF141" s="24">
        <v>95</v>
      </c>
      <c r="FG141" s="24">
        <v>93</v>
      </c>
      <c r="FH141" s="24">
        <v>89</v>
      </c>
      <c r="FI141" s="24">
        <v>85</v>
      </c>
      <c r="FJ141" s="24">
        <v>82</v>
      </c>
      <c r="FK141" s="24">
        <v>78</v>
      </c>
      <c r="FL141" s="24">
        <v>75</v>
      </c>
      <c r="FM141" s="24">
        <v>71</v>
      </c>
      <c r="FN141" s="24">
        <v>67</v>
      </c>
      <c r="FO141" s="24">
        <v>64</v>
      </c>
      <c r="FP141" s="24">
        <v>61</v>
      </c>
      <c r="FQ141" s="24">
        <v>57</v>
      </c>
      <c r="FR141" s="24">
        <v>54</v>
      </c>
      <c r="FS141" s="24">
        <v>51</v>
      </c>
      <c r="FT141" s="24">
        <v>49</v>
      </c>
      <c r="FU141" s="24">
        <v>46</v>
      </c>
      <c r="FV141" s="24">
        <v>44</v>
      </c>
      <c r="FW141" s="24">
        <v>42</v>
      </c>
      <c r="FX141" s="24">
        <v>40</v>
      </c>
      <c r="FY141" s="24">
        <v>38</v>
      </c>
      <c r="FZ141" s="24">
        <v>36</v>
      </c>
      <c r="GA141" s="24">
        <v>34</v>
      </c>
      <c r="GB141" s="24">
        <v>33</v>
      </c>
      <c r="GC141" s="24">
        <v>31</v>
      </c>
      <c r="GD141" s="24">
        <v>29</v>
      </c>
      <c r="GE141" s="24">
        <v>27</v>
      </c>
      <c r="GF141" s="24">
        <v>25</v>
      </c>
      <c r="GG141" s="24">
        <v>23</v>
      </c>
      <c r="GH141" s="24">
        <v>21</v>
      </c>
      <c r="GI141" s="24">
        <v>20</v>
      </c>
      <c r="GJ141" s="24">
        <v>18</v>
      </c>
      <c r="GK141" s="24">
        <v>16</v>
      </c>
      <c r="GL141" s="24">
        <v>15</v>
      </c>
      <c r="GM141" s="24">
        <v>13</v>
      </c>
      <c r="GN141" s="24">
        <v>12</v>
      </c>
      <c r="GO141" s="24">
        <v>10</v>
      </c>
      <c r="GP141" s="24">
        <v>10</v>
      </c>
      <c r="GQ141" s="24">
        <v>8</v>
      </c>
      <c r="GR141" s="24">
        <v>7</v>
      </c>
      <c r="GS141" s="24">
        <v>6</v>
      </c>
      <c r="GT141" s="24">
        <v>4</v>
      </c>
      <c r="GU141" s="24">
        <v>4</v>
      </c>
      <c r="GV141" s="24">
        <v>3</v>
      </c>
      <c r="GW141" s="24">
        <v>4</v>
      </c>
      <c r="GX141" s="24">
        <v>2</v>
      </c>
      <c r="GY141" s="25">
        <v>4</v>
      </c>
    </row>
    <row r="142" spans="1:207" s="17" customFormat="1" ht="12.75" hidden="1" x14ac:dyDescent="0.2">
      <c r="A142" s="23" t="s">
        <v>218</v>
      </c>
      <c r="B142" s="24">
        <v>2018</v>
      </c>
      <c r="C142" s="24">
        <f>SUM(Tabla1[[#This Row],[Hombres_0]:[Hombres_100 y más]])</f>
        <v>7664</v>
      </c>
      <c r="D142" s="24">
        <f>SUM(Tabla1[[#This Row],[Mujeres_0]:[Mujeres_100 y más]])</f>
        <v>8312</v>
      </c>
      <c r="E142" s="24">
        <f>Tabla1[[#This Row],[TOTAL HOMBRES]]+Tabla1[[#This Row],[TOTAL MUJERES]]</f>
        <v>15976</v>
      </c>
      <c r="F142" s="24">
        <v>125</v>
      </c>
      <c r="G142" s="24">
        <v>127</v>
      </c>
      <c r="H142" s="24">
        <v>127</v>
      </c>
      <c r="I142" s="24">
        <v>126</v>
      </c>
      <c r="J142" s="24">
        <v>128</v>
      </c>
      <c r="K142" s="24">
        <v>127</v>
      </c>
      <c r="L142" s="24">
        <v>127</v>
      </c>
      <c r="M142" s="24">
        <v>127</v>
      </c>
      <c r="N142" s="24">
        <v>127</v>
      </c>
      <c r="O142" s="24">
        <v>127</v>
      </c>
      <c r="P142" s="24">
        <v>128</v>
      </c>
      <c r="Q142" s="24">
        <v>128</v>
      </c>
      <c r="R142" s="24">
        <v>129</v>
      </c>
      <c r="S142" s="24">
        <v>128</v>
      </c>
      <c r="T142" s="24">
        <v>129</v>
      </c>
      <c r="U142" s="24">
        <v>130</v>
      </c>
      <c r="V142" s="24">
        <v>129</v>
      </c>
      <c r="W142" s="24">
        <v>130</v>
      </c>
      <c r="X142" s="24">
        <v>128</v>
      </c>
      <c r="Y142" s="24">
        <v>131</v>
      </c>
      <c r="Z142" s="24">
        <v>131</v>
      </c>
      <c r="AA142" s="24">
        <v>130</v>
      </c>
      <c r="AB142" s="24">
        <v>130</v>
      </c>
      <c r="AC142" s="24">
        <v>129</v>
      </c>
      <c r="AD142" s="24">
        <v>128</v>
      </c>
      <c r="AE142" s="24">
        <v>124</v>
      </c>
      <c r="AF142" s="24">
        <v>121</v>
      </c>
      <c r="AG142" s="24">
        <v>114</v>
      </c>
      <c r="AH142" s="24">
        <v>113</v>
      </c>
      <c r="AI142" s="24">
        <v>110</v>
      </c>
      <c r="AJ142" s="24">
        <v>107</v>
      </c>
      <c r="AK142" s="24">
        <v>105</v>
      </c>
      <c r="AL142" s="24">
        <v>106</v>
      </c>
      <c r="AM142" s="24">
        <v>105</v>
      </c>
      <c r="AN142" s="24">
        <v>103</v>
      </c>
      <c r="AO142" s="24">
        <v>101</v>
      </c>
      <c r="AP142" s="24">
        <v>103</v>
      </c>
      <c r="AQ142" s="24">
        <v>102</v>
      </c>
      <c r="AR142" s="24">
        <v>101</v>
      </c>
      <c r="AS142" s="24">
        <v>102</v>
      </c>
      <c r="AT142" s="24">
        <v>102</v>
      </c>
      <c r="AU142" s="24">
        <v>102</v>
      </c>
      <c r="AV142" s="24">
        <v>99</v>
      </c>
      <c r="AW142" s="24">
        <v>99</v>
      </c>
      <c r="AX142" s="24">
        <v>99</v>
      </c>
      <c r="AY142" s="24">
        <v>98</v>
      </c>
      <c r="AZ142" s="24">
        <v>99</v>
      </c>
      <c r="BA142" s="24">
        <v>100</v>
      </c>
      <c r="BB142" s="24">
        <v>99</v>
      </c>
      <c r="BC142" s="24">
        <v>100</v>
      </c>
      <c r="BD142" s="24">
        <v>97</v>
      </c>
      <c r="BE142" s="24">
        <v>95</v>
      </c>
      <c r="BF142" s="24">
        <v>95</v>
      </c>
      <c r="BG142" s="24">
        <v>94</v>
      </c>
      <c r="BH142" s="24">
        <v>91</v>
      </c>
      <c r="BI142" s="24">
        <v>86</v>
      </c>
      <c r="BJ142" s="24">
        <v>82</v>
      </c>
      <c r="BK142" s="24">
        <v>79</v>
      </c>
      <c r="BL142" s="24">
        <v>75</v>
      </c>
      <c r="BM142" s="24">
        <v>72</v>
      </c>
      <c r="BN142" s="24">
        <v>67</v>
      </c>
      <c r="BO142" s="24">
        <v>66</v>
      </c>
      <c r="BP142" s="24">
        <v>61</v>
      </c>
      <c r="BQ142" s="24">
        <v>58</v>
      </c>
      <c r="BR142" s="24">
        <v>56</v>
      </c>
      <c r="BS142" s="24">
        <v>54</v>
      </c>
      <c r="BT142" s="24">
        <v>51</v>
      </c>
      <c r="BU142" s="24">
        <v>47</v>
      </c>
      <c r="BV142" s="24">
        <v>43</v>
      </c>
      <c r="BW142" s="24">
        <v>41</v>
      </c>
      <c r="BX142" s="24">
        <v>39</v>
      </c>
      <c r="BY142" s="24">
        <v>35</v>
      </c>
      <c r="BZ142" s="24">
        <v>32</v>
      </c>
      <c r="CA142" s="24">
        <v>29</v>
      </c>
      <c r="CB142" s="24">
        <v>27</v>
      </c>
      <c r="CC142" s="24">
        <v>24</v>
      </c>
      <c r="CD142" s="24">
        <v>22</v>
      </c>
      <c r="CE142" s="24">
        <v>19</v>
      </c>
      <c r="CF142" s="24">
        <v>18</v>
      </c>
      <c r="CG142" s="24">
        <v>17</v>
      </c>
      <c r="CH142" s="24">
        <v>16</v>
      </c>
      <c r="CI142" s="24">
        <v>14</v>
      </c>
      <c r="CJ142" s="24">
        <v>13</v>
      </c>
      <c r="CK142" s="24">
        <v>13</v>
      </c>
      <c r="CL142" s="24">
        <v>13</v>
      </c>
      <c r="CM142" s="24">
        <v>11</v>
      </c>
      <c r="CN142" s="24">
        <v>12</v>
      </c>
      <c r="CO142" s="24">
        <v>12</v>
      </c>
      <c r="CP142" s="24">
        <v>10</v>
      </c>
      <c r="CQ142" s="24">
        <v>9</v>
      </c>
      <c r="CR142" s="24">
        <v>8</v>
      </c>
      <c r="CS142" s="24">
        <v>9</v>
      </c>
      <c r="CT142" s="24">
        <v>6</v>
      </c>
      <c r="CU142" s="24">
        <v>6</v>
      </c>
      <c r="CV142" s="24">
        <v>4</v>
      </c>
      <c r="CW142" s="24">
        <v>5</v>
      </c>
      <c r="CX142" s="24">
        <v>3</v>
      </c>
      <c r="CY142" s="24">
        <v>2</v>
      </c>
      <c r="CZ142" s="24">
        <v>2</v>
      </c>
      <c r="DA142" s="24">
        <v>2</v>
      </c>
      <c r="DB142" s="24">
        <v>2</v>
      </c>
      <c r="DC142" s="24">
        <v>119</v>
      </c>
      <c r="DD142" s="24">
        <v>118</v>
      </c>
      <c r="DE142" s="24">
        <v>118</v>
      </c>
      <c r="DF142" s="24">
        <v>119</v>
      </c>
      <c r="DG142" s="24">
        <v>117</v>
      </c>
      <c r="DH142" s="24">
        <v>117</v>
      </c>
      <c r="DI142" s="24">
        <v>117</v>
      </c>
      <c r="DJ142" s="24">
        <v>118</v>
      </c>
      <c r="DK142" s="24">
        <v>117</v>
      </c>
      <c r="DL142" s="24">
        <v>118</v>
      </c>
      <c r="DM142" s="24">
        <v>118</v>
      </c>
      <c r="DN142" s="24">
        <v>119</v>
      </c>
      <c r="DO142" s="24">
        <v>121</v>
      </c>
      <c r="DP142" s="24">
        <v>122</v>
      </c>
      <c r="DQ142" s="24">
        <v>124</v>
      </c>
      <c r="DR142" s="24">
        <v>127</v>
      </c>
      <c r="DS142" s="24">
        <v>130</v>
      </c>
      <c r="DT142" s="24">
        <v>131</v>
      </c>
      <c r="DU142" s="24">
        <v>136</v>
      </c>
      <c r="DV142" s="24">
        <v>137</v>
      </c>
      <c r="DW142" s="24">
        <v>138</v>
      </c>
      <c r="DX142" s="24">
        <v>135</v>
      </c>
      <c r="DY142" s="24">
        <v>134</v>
      </c>
      <c r="DZ142" s="24">
        <v>131</v>
      </c>
      <c r="EA142" s="24">
        <v>129</v>
      </c>
      <c r="EB142" s="24">
        <v>126</v>
      </c>
      <c r="EC142" s="24">
        <v>122</v>
      </c>
      <c r="ED142" s="24">
        <v>119</v>
      </c>
      <c r="EE142" s="24">
        <v>116</v>
      </c>
      <c r="EF142" s="24">
        <v>114</v>
      </c>
      <c r="EG142" s="24">
        <v>114</v>
      </c>
      <c r="EH142" s="24">
        <v>118</v>
      </c>
      <c r="EI142" s="24">
        <v>120</v>
      </c>
      <c r="EJ142" s="24">
        <v>120</v>
      </c>
      <c r="EK142" s="24">
        <v>120</v>
      </c>
      <c r="EL142" s="24">
        <v>120</v>
      </c>
      <c r="EM142" s="24">
        <v>122</v>
      </c>
      <c r="EN142" s="24">
        <v>120</v>
      </c>
      <c r="EO142" s="24">
        <v>120</v>
      </c>
      <c r="EP142" s="24">
        <v>119</v>
      </c>
      <c r="EQ142" s="24">
        <v>118</v>
      </c>
      <c r="ER142" s="24">
        <v>118</v>
      </c>
      <c r="ES142" s="24">
        <v>117</v>
      </c>
      <c r="ET142" s="24">
        <v>116</v>
      </c>
      <c r="EU142" s="24">
        <v>114</v>
      </c>
      <c r="EV142" s="24">
        <v>111</v>
      </c>
      <c r="EW142" s="24">
        <v>112</v>
      </c>
      <c r="EX142" s="24">
        <v>112</v>
      </c>
      <c r="EY142" s="24">
        <v>112</v>
      </c>
      <c r="EZ142" s="24">
        <v>112</v>
      </c>
      <c r="FA142" s="24">
        <v>108</v>
      </c>
      <c r="FB142" s="24">
        <v>107</v>
      </c>
      <c r="FC142" s="24">
        <v>104</v>
      </c>
      <c r="FD142" s="24">
        <v>102</v>
      </c>
      <c r="FE142" s="24">
        <v>99</v>
      </c>
      <c r="FF142" s="24">
        <v>97</v>
      </c>
      <c r="FG142" s="24">
        <v>96</v>
      </c>
      <c r="FH142" s="24">
        <v>92</v>
      </c>
      <c r="FI142" s="24">
        <v>90</v>
      </c>
      <c r="FJ142" s="24">
        <v>86</v>
      </c>
      <c r="FK142" s="24">
        <v>80</v>
      </c>
      <c r="FL142" s="24">
        <v>78</v>
      </c>
      <c r="FM142" s="24">
        <v>74</v>
      </c>
      <c r="FN142" s="24">
        <v>71</v>
      </c>
      <c r="FO142" s="24">
        <v>68</v>
      </c>
      <c r="FP142" s="24">
        <v>64</v>
      </c>
      <c r="FQ142" s="24">
        <v>60</v>
      </c>
      <c r="FR142" s="24">
        <v>55</v>
      </c>
      <c r="FS142" s="24">
        <v>52</v>
      </c>
      <c r="FT142" s="24">
        <v>50</v>
      </c>
      <c r="FU142" s="24">
        <v>48</v>
      </c>
      <c r="FV142" s="24">
        <v>45</v>
      </c>
      <c r="FW142" s="24">
        <v>43</v>
      </c>
      <c r="FX142" s="24">
        <v>39</v>
      </c>
      <c r="FY142" s="24">
        <v>39</v>
      </c>
      <c r="FZ142" s="24">
        <v>36</v>
      </c>
      <c r="GA142" s="24">
        <v>35</v>
      </c>
      <c r="GB142" s="24">
        <v>34</v>
      </c>
      <c r="GC142" s="24">
        <v>32</v>
      </c>
      <c r="GD142" s="24">
        <v>30</v>
      </c>
      <c r="GE142" s="24">
        <v>27</v>
      </c>
      <c r="GF142" s="24">
        <v>27</v>
      </c>
      <c r="GG142" s="24">
        <v>24</v>
      </c>
      <c r="GH142" s="24">
        <v>23</v>
      </c>
      <c r="GI142" s="24">
        <v>21</v>
      </c>
      <c r="GJ142" s="24">
        <v>18</v>
      </c>
      <c r="GK142" s="24">
        <v>16</v>
      </c>
      <c r="GL142" s="24">
        <v>13</v>
      </c>
      <c r="GM142" s="24">
        <v>14</v>
      </c>
      <c r="GN142" s="24">
        <v>12</v>
      </c>
      <c r="GO142" s="24">
        <v>10</v>
      </c>
      <c r="GP142" s="24">
        <v>9</v>
      </c>
      <c r="GQ142" s="24">
        <v>6</v>
      </c>
      <c r="GR142" s="24">
        <v>8</v>
      </c>
      <c r="GS142" s="24">
        <v>5</v>
      </c>
      <c r="GT142" s="24">
        <v>7</v>
      </c>
      <c r="GU142" s="24">
        <v>3</v>
      </c>
      <c r="GV142" s="24">
        <v>5</v>
      </c>
      <c r="GW142" s="24">
        <v>3</v>
      </c>
      <c r="GX142" s="24">
        <v>3</v>
      </c>
      <c r="GY142" s="25">
        <v>2</v>
      </c>
    </row>
    <row r="143" spans="1:207" s="17" customFormat="1" ht="12.75" hidden="1" x14ac:dyDescent="0.2">
      <c r="A143" s="23" t="s">
        <v>218</v>
      </c>
      <c r="B143" s="24">
        <v>2019</v>
      </c>
      <c r="C143" s="24">
        <f>SUM(Tabla1[[#This Row],[Hombres_0]:[Hombres_100 y más]])</f>
        <v>7797</v>
      </c>
      <c r="D143" s="24">
        <f>SUM(Tabla1[[#This Row],[Mujeres_0]:[Mujeres_100 y más]])</f>
        <v>8441</v>
      </c>
      <c r="E143" s="24">
        <f>Tabla1[[#This Row],[TOTAL HOMBRES]]+Tabla1[[#This Row],[TOTAL MUJERES]]</f>
        <v>16238</v>
      </c>
      <c r="F143" s="24">
        <v>128</v>
      </c>
      <c r="G143" s="24">
        <v>127</v>
      </c>
      <c r="H143" s="24">
        <v>128</v>
      </c>
      <c r="I143" s="24">
        <v>128</v>
      </c>
      <c r="J143" s="24">
        <v>129</v>
      </c>
      <c r="K143" s="24">
        <v>128</v>
      </c>
      <c r="L143" s="24">
        <v>129</v>
      </c>
      <c r="M143" s="24">
        <v>128</v>
      </c>
      <c r="N143" s="24">
        <v>129</v>
      </c>
      <c r="O143" s="24">
        <v>130</v>
      </c>
      <c r="P143" s="24">
        <v>129</v>
      </c>
      <c r="Q143" s="24">
        <v>129</v>
      </c>
      <c r="R143" s="24">
        <v>130</v>
      </c>
      <c r="S143" s="24">
        <v>130</v>
      </c>
      <c r="T143" s="24">
        <v>131</v>
      </c>
      <c r="U143" s="24">
        <v>132</v>
      </c>
      <c r="V143" s="24">
        <v>131</v>
      </c>
      <c r="W143" s="24">
        <v>131</v>
      </c>
      <c r="X143" s="24">
        <v>131</v>
      </c>
      <c r="Y143" s="24">
        <v>133</v>
      </c>
      <c r="Z143" s="24">
        <v>134</v>
      </c>
      <c r="AA143" s="24">
        <v>134</v>
      </c>
      <c r="AB143" s="24">
        <v>132</v>
      </c>
      <c r="AC143" s="24">
        <v>133</v>
      </c>
      <c r="AD143" s="24">
        <v>130</v>
      </c>
      <c r="AE143" s="24">
        <v>130</v>
      </c>
      <c r="AF143" s="24">
        <v>125</v>
      </c>
      <c r="AG143" s="24">
        <v>118</v>
      </c>
      <c r="AH143" s="24">
        <v>116</v>
      </c>
      <c r="AI143" s="24">
        <v>111</v>
      </c>
      <c r="AJ143" s="24">
        <v>107</v>
      </c>
      <c r="AK143" s="24">
        <v>106</v>
      </c>
      <c r="AL143" s="24">
        <v>106</v>
      </c>
      <c r="AM143" s="24">
        <v>105</v>
      </c>
      <c r="AN143" s="24">
        <v>102</v>
      </c>
      <c r="AO143" s="24">
        <v>104</v>
      </c>
      <c r="AP143" s="24">
        <v>102</v>
      </c>
      <c r="AQ143" s="24">
        <v>102</v>
      </c>
      <c r="AR143" s="24">
        <v>104</v>
      </c>
      <c r="AS143" s="24">
        <v>102</v>
      </c>
      <c r="AT143" s="24">
        <v>103</v>
      </c>
      <c r="AU143" s="24">
        <v>103</v>
      </c>
      <c r="AV143" s="24">
        <v>100</v>
      </c>
      <c r="AW143" s="24">
        <v>102</v>
      </c>
      <c r="AX143" s="24">
        <v>100</v>
      </c>
      <c r="AY143" s="24">
        <v>99</v>
      </c>
      <c r="AZ143" s="24">
        <v>100</v>
      </c>
      <c r="BA143" s="24">
        <v>101</v>
      </c>
      <c r="BB143" s="24">
        <v>101</v>
      </c>
      <c r="BC143" s="24">
        <v>101</v>
      </c>
      <c r="BD143" s="24">
        <v>99</v>
      </c>
      <c r="BE143" s="24">
        <v>97</v>
      </c>
      <c r="BF143" s="24">
        <v>96</v>
      </c>
      <c r="BG143" s="24">
        <v>95</v>
      </c>
      <c r="BH143" s="24">
        <v>93</v>
      </c>
      <c r="BI143" s="24">
        <v>87</v>
      </c>
      <c r="BJ143" s="24">
        <v>84</v>
      </c>
      <c r="BK143" s="24">
        <v>82</v>
      </c>
      <c r="BL143" s="24">
        <v>76</v>
      </c>
      <c r="BM143" s="24">
        <v>74</v>
      </c>
      <c r="BN143" s="24">
        <v>69</v>
      </c>
      <c r="BO143" s="24">
        <v>67</v>
      </c>
      <c r="BP143" s="24">
        <v>64</v>
      </c>
      <c r="BQ143" s="24">
        <v>60</v>
      </c>
      <c r="BR143" s="24">
        <v>57</v>
      </c>
      <c r="BS143" s="24">
        <v>55</v>
      </c>
      <c r="BT143" s="24">
        <v>53</v>
      </c>
      <c r="BU143" s="24">
        <v>49</v>
      </c>
      <c r="BV143" s="24">
        <v>46</v>
      </c>
      <c r="BW143" s="24">
        <v>43</v>
      </c>
      <c r="BX143" s="24">
        <v>41</v>
      </c>
      <c r="BY143" s="24">
        <v>36</v>
      </c>
      <c r="BZ143" s="24">
        <v>34</v>
      </c>
      <c r="CA143" s="24">
        <v>30</v>
      </c>
      <c r="CB143" s="24">
        <v>28</v>
      </c>
      <c r="CC143" s="24">
        <v>25</v>
      </c>
      <c r="CD143" s="24">
        <v>22</v>
      </c>
      <c r="CE143" s="24">
        <v>20</v>
      </c>
      <c r="CF143" s="24">
        <v>19</v>
      </c>
      <c r="CG143" s="24">
        <v>17</v>
      </c>
      <c r="CH143" s="24">
        <v>16</v>
      </c>
      <c r="CI143" s="24">
        <v>15</v>
      </c>
      <c r="CJ143" s="24">
        <v>13</v>
      </c>
      <c r="CK143" s="24">
        <v>14</v>
      </c>
      <c r="CL143" s="24">
        <v>12</v>
      </c>
      <c r="CM143" s="24">
        <v>12</v>
      </c>
      <c r="CN143" s="24">
        <v>11</v>
      </c>
      <c r="CO143" s="24">
        <v>12</v>
      </c>
      <c r="CP143" s="24">
        <v>10</v>
      </c>
      <c r="CQ143" s="24">
        <v>10</v>
      </c>
      <c r="CR143" s="24">
        <v>8</v>
      </c>
      <c r="CS143" s="24">
        <v>8</v>
      </c>
      <c r="CT143" s="24">
        <v>6</v>
      </c>
      <c r="CU143" s="24">
        <v>7</v>
      </c>
      <c r="CV143" s="24">
        <v>4</v>
      </c>
      <c r="CW143" s="24">
        <v>5</v>
      </c>
      <c r="CX143" s="24">
        <v>4</v>
      </c>
      <c r="CY143" s="24">
        <v>2</v>
      </c>
      <c r="CZ143" s="24">
        <v>2</v>
      </c>
      <c r="DA143" s="24">
        <v>2</v>
      </c>
      <c r="DB143" s="24">
        <v>2</v>
      </c>
      <c r="DC143" s="24">
        <v>119</v>
      </c>
      <c r="DD143" s="24">
        <v>121</v>
      </c>
      <c r="DE143" s="24">
        <v>119</v>
      </c>
      <c r="DF143" s="24">
        <v>120</v>
      </c>
      <c r="DG143" s="24">
        <v>119</v>
      </c>
      <c r="DH143" s="24">
        <v>120</v>
      </c>
      <c r="DI143" s="24">
        <v>119</v>
      </c>
      <c r="DJ143" s="24">
        <v>119</v>
      </c>
      <c r="DK143" s="24">
        <v>119</v>
      </c>
      <c r="DL143" s="24">
        <v>120</v>
      </c>
      <c r="DM143" s="24">
        <v>120</v>
      </c>
      <c r="DN143" s="24">
        <v>121</v>
      </c>
      <c r="DO143" s="24">
        <v>122</v>
      </c>
      <c r="DP143" s="24">
        <v>124</v>
      </c>
      <c r="DQ143" s="24">
        <v>126</v>
      </c>
      <c r="DR143" s="24">
        <v>127</v>
      </c>
      <c r="DS143" s="24">
        <v>131</v>
      </c>
      <c r="DT143" s="24">
        <v>134</v>
      </c>
      <c r="DU143" s="24">
        <v>137</v>
      </c>
      <c r="DV143" s="24">
        <v>138</v>
      </c>
      <c r="DW143" s="24">
        <v>140</v>
      </c>
      <c r="DX143" s="24">
        <v>138</v>
      </c>
      <c r="DY143" s="24">
        <v>136</v>
      </c>
      <c r="DZ143" s="24">
        <v>133</v>
      </c>
      <c r="EA143" s="24">
        <v>132</v>
      </c>
      <c r="EB143" s="24">
        <v>130</v>
      </c>
      <c r="EC143" s="24">
        <v>126</v>
      </c>
      <c r="ED143" s="24">
        <v>121</v>
      </c>
      <c r="EE143" s="24">
        <v>117</v>
      </c>
      <c r="EF143" s="24">
        <v>116</v>
      </c>
      <c r="EG143" s="24">
        <v>115</v>
      </c>
      <c r="EH143" s="24">
        <v>117</v>
      </c>
      <c r="EI143" s="24">
        <v>118</v>
      </c>
      <c r="EJ143" s="24">
        <v>121</v>
      </c>
      <c r="EK143" s="24">
        <v>121</v>
      </c>
      <c r="EL143" s="24">
        <v>122</v>
      </c>
      <c r="EM143" s="24">
        <v>122</v>
      </c>
      <c r="EN143" s="24">
        <v>122</v>
      </c>
      <c r="EO143" s="24">
        <v>121</v>
      </c>
      <c r="EP143" s="24">
        <v>120</v>
      </c>
      <c r="EQ143" s="24">
        <v>120</v>
      </c>
      <c r="ER143" s="24">
        <v>119</v>
      </c>
      <c r="ES143" s="24">
        <v>119</v>
      </c>
      <c r="ET143" s="24">
        <v>117</v>
      </c>
      <c r="EU143" s="24">
        <v>115</v>
      </c>
      <c r="EV143" s="24">
        <v>112</v>
      </c>
      <c r="EW143" s="24">
        <v>112</v>
      </c>
      <c r="EX143" s="24">
        <v>112</v>
      </c>
      <c r="EY143" s="24">
        <v>112</v>
      </c>
      <c r="EZ143" s="24">
        <v>113</v>
      </c>
      <c r="FA143" s="24">
        <v>110</v>
      </c>
      <c r="FB143" s="24">
        <v>108</v>
      </c>
      <c r="FC143" s="24">
        <v>105</v>
      </c>
      <c r="FD143" s="24">
        <v>103</v>
      </c>
      <c r="FE143" s="24">
        <v>100</v>
      </c>
      <c r="FF143" s="24">
        <v>99</v>
      </c>
      <c r="FG143" s="24">
        <v>97</v>
      </c>
      <c r="FH143" s="24">
        <v>94</v>
      </c>
      <c r="FI143" s="24">
        <v>91</v>
      </c>
      <c r="FJ143" s="24">
        <v>88</v>
      </c>
      <c r="FK143" s="24">
        <v>83</v>
      </c>
      <c r="FL143" s="24">
        <v>80</v>
      </c>
      <c r="FM143" s="24">
        <v>75</v>
      </c>
      <c r="FN143" s="24">
        <v>74</v>
      </c>
      <c r="FO143" s="24">
        <v>69</v>
      </c>
      <c r="FP143" s="24">
        <v>66</v>
      </c>
      <c r="FQ143" s="24">
        <v>62</v>
      </c>
      <c r="FR143" s="24">
        <v>57</v>
      </c>
      <c r="FS143" s="24">
        <v>54</v>
      </c>
      <c r="FT143" s="24">
        <v>51</v>
      </c>
      <c r="FU143" s="24">
        <v>51</v>
      </c>
      <c r="FV143" s="24">
        <v>47</v>
      </c>
      <c r="FW143" s="24">
        <v>45</v>
      </c>
      <c r="FX143" s="24">
        <v>40</v>
      </c>
      <c r="FY143" s="24">
        <v>41</v>
      </c>
      <c r="FZ143" s="24">
        <v>38</v>
      </c>
      <c r="GA143" s="24">
        <v>36</v>
      </c>
      <c r="GB143" s="24">
        <v>35</v>
      </c>
      <c r="GC143" s="24">
        <v>34</v>
      </c>
      <c r="GD143" s="24">
        <v>31</v>
      </c>
      <c r="GE143" s="24">
        <v>28</v>
      </c>
      <c r="GF143" s="24">
        <v>27</v>
      </c>
      <c r="GG143" s="24">
        <v>26</v>
      </c>
      <c r="GH143" s="24">
        <v>23</v>
      </c>
      <c r="GI143" s="24">
        <v>21</v>
      </c>
      <c r="GJ143" s="24">
        <v>18</v>
      </c>
      <c r="GK143" s="24">
        <v>16</v>
      </c>
      <c r="GL143" s="24">
        <v>15</v>
      </c>
      <c r="GM143" s="24">
        <v>14</v>
      </c>
      <c r="GN143" s="24">
        <v>12</v>
      </c>
      <c r="GO143" s="24">
        <v>10</v>
      </c>
      <c r="GP143" s="24">
        <v>8</v>
      </c>
      <c r="GQ143" s="24">
        <v>7</v>
      </c>
      <c r="GR143" s="24">
        <v>7</v>
      </c>
      <c r="GS143" s="24">
        <v>7</v>
      </c>
      <c r="GT143" s="24">
        <v>6</v>
      </c>
      <c r="GU143" s="24">
        <v>5</v>
      </c>
      <c r="GV143" s="24">
        <v>4</v>
      </c>
      <c r="GW143" s="24">
        <v>4</v>
      </c>
      <c r="GX143" s="24">
        <v>2</v>
      </c>
      <c r="GY143" s="25">
        <v>3</v>
      </c>
    </row>
    <row r="144" spans="1:207" s="17" customFormat="1" ht="12.75" hidden="1" x14ac:dyDescent="0.2">
      <c r="A144" s="23" t="s">
        <v>218</v>
      </c>
      <c r="B144" s="24">
        <v>2020</v>
      </c>
      <c r="C144" s="24">
        <f>SUM(Tabla1[[#This Row],[Hombres_0]:[Hombres_100 y más]])</f>
        <v>7902</v>
      </c>
      <c r="D144" s="24">
        <f>SUM(Tabla1[[#This Row],[Mujeres_0]:[Mujeres_100 y más]])</f>
        <v>8544</v>
      </c>
      <c r="E144" s="24">
        <f>Tabla1[[#This Row],[TOTAL HOMBRES]]+Tabla1[[#This Row],[TOTAL MUJERES]]</f>
        <v>16446</v>
      </c>
      <c r="F144" s="24">
        <v>127</v>
      </c>
      <c r="G144" s="24">
        <v>129</v>
      </c>
      <c r="H144" s="24">
        <v>129</v>
      </c>
      <c r="I144" s="24">
        <v>128</v>
      </c>
      <c r="J144" s="24">
        <v>130</v>
      </c>
      <c r="K144" s="24">
        <v>129</v>
      </c>
      <c r="L144" s="24">
        <v>130</v>
      </c>
      <c r="M144" s="24">
        <v>129</v>
      </c>
      <c r="N144" s="24">
        <v>130</v>
      </c>
      <c r="O144" s="24">
        <v>131</v>
      </c>
      <c r="P144" s="24">
        <v>130</v>
      </c>
      <c r="Q144" s="24">
        <v>130</v>
      </c>
      <c r="R144" s="24">
        <v>132</v>
      </c>
      <c r="S144" s="24">
        <v>132</v>
      </c>
      <c r="T144" s="24">
        <v>131</v>
      </c>
      <c r="U144" s="24">
        <v>133</v>
      </c>
      <c r="V144" s="24">
        <v>133</v>
      </c>
      <c r="W144" s="24">
        <v>133</v>
      </c>
      <c r="X144" s="24">
        <v>132</v>
      </c>
      <c r="Y144" s="24">
        <v>134</v>
      </c>
      <c r="Z144" s="24">
        <v>137</v>
      </c>
      <c r="AA144" s="24">
        <v>135</v>
      </c>
      <c r="AB144" s="24">
        <v>136</v>
      </c>
      <c r="AC144" s="24">
        <v>135</v>
      </c>
      <c r="AD144" s="24">
        <v>133</v>
      </c>
      <c r="AE144" s="24">
        <v>132</v>
      </c>
      <c r="AF144" s="24">
        <v>129</v>
      </c>
      <c r="AG144" s="24">
        <v>123</v>
      </c>
      <c r="AH144" s="24">
        <v>118</v>
      </c>
      <c r="AI144" s="24">
        <v>114</v>
      </c>
      <c r="AJ144" s="24">
        <v>108</v>
      </c>
      <c r="AK144" s="24">
        <v>106</v>
      </c>
      <c r="AL144" s="24">
        <v>105</v>
      </c>
      <c r="AM144" s="24">
        <v>106</v>
      </c>
      <c r="AN144" s="24">
        <v>102</v>
      </c>
      <c r="AO144" s="24">
        <v>103</v>
      </c>
      <c r="AP144" s="24">
        <v>103</v>
      </c>
      <c r="AQ144" s="24">
        <v>103</v>
      </c>
      <c r="AR144" s="24">
        <v>103</v>
      </c>
      <c r="AS144" s="24">
        <v>104</v>
      </c>
      <c r="AT144" s="24">
        <v>103</v>
      </c>
      <c r="AU144" s="24">
        <v>104</v>
      </c>
      <c r="AV144" s="24">
        <v>102</v>
      </c>
      <c r="AW144" s="24">
        <v>102</v>
      </c>
      <c r="AX144" s="24">
        <v>102</v>
      </c>
      <c r="AY144" s="24">
        <v>101</v>
      </c>
      <c r="AZ144" s="24">
        <v>101</v>
      </c>
      <c r="BA144" s="24">
        <v>102</v>
      </c>
      <c r="BB144" s="24">
        <v>101</v>
      </c>
      <c r="BC144" s="24">
        <v>100</v>
      </c>
      <c r="BD144" s="24">
        <v>100</v>
      </c>
      <c r="BE144" s="24">
        <v>99</v>
      </c>
      <c r="BF144" s="24">
        <v>98</v>
      </c>
      <c r="BG144" s="24">
        <v>97</v>
      </c>
      <c r="BH144" s="24">
        <v>93</v>
      </c>
      <c r="BI144" s="24">
        <v>89</v>
      </c>
      <c r="BJ144" s="24">
        <v>86</v>
      </c>
      <c r="BK144" s="24">
        <v>82</v>
      </c>
      <c r="BL144" s="24">
        <v>79</v>
      </c>
      <c r="BM144" s="24">
        <v>74</v>
      </c>
      <c r="BN144" s="24">
        <v>72</v>
      </c>
      <c r="BO144" s="24">
        <v>68</v>
      </c>
      <c r="BP144" s="24">
        <v>66</v>
      </c>
      <c r="BQ144" s="24">
        <v>61</v>
      </c>
      <c r="BR144" s="24">
        <v>59</v>
      </c>
      <c r="BS144" s="24">
        <v>57</v>
      </c>
      <c r="BT144" s="24">
        <v>54</v>
      </c>
      <c r="BU144" s="24">
        <v>50</v>
      </c>
      <c r="BV144" s="24">
        <v>48</v>
      </c>
      <c r="BW144" s="24">
        <v>45</v>
      </c>
      <c r="BX144" s="24">
        <v>43</v>
      </c>
      <c r="BY144" s="24">
        <v>37</v>
      </c>
      <c r="BZ144" s="24">
        <v>36</v>
      </c>
      <c r="CA144" s="24">
        <v>32</v>
      </c>
      <c r="CB144" s="24">
        <v>28</v>
      </c>
      <c r="CC144" s="24">
        <v>26</v>
      </c>
      <c r="CD144" s="24">
        <v>24</v>
      </c>
      <c r="CE144" s="24">
        <v>21</v>
      </c>
      <c r="CF144" s="24">
        <v>19</v>
      </c>
      <c r="CG144" s="24">
        <v>18</v>
      </c>
      <c r="CH144" s="24">
        <v>15</v>
      </c>
      <c r="CI144" s="24">
        <v>16</v>
      </c>
      <c r="CJ144" s="24">
        <v>13</v>
      </c>
      <c r="CK144" s="24">
        <v>13</v>
      </c>
      <c r="CL144" s="24">
        <v>13</v>
      </c>
      <c r="CM144" s="24">
        <v>11</v>
      </c>
      <c r="CN144" s="24">
        <v>13</v>
      </c>
      <c r="CO144" s="24">
        <v>11</v>
      </c>
      <c r="CP144" s="24">
        <v>11</v>
      </c>
      <c r="CQ144" s="24">
        <v>9</v>
      </c>
      <c r="CR144" s="24">
        <v>8</v>
      </c>
      <c r="CS144" s="24">
        <v>8</v>
      </c>
      <c r="CT144" s="24">
        <v>7</v>
      </c>
      <c r="CU144" s="24">
        <v>6</v>
      </c>
      <c r="CV144" s="24">
        <v>4</v>
      </c>
      <c r="CW144" s="24">
        <v>5</v>
      </c>
      <c r="CX144" s="24">
        <v>4</v>
      </c>
      <c r="CY144" s="24">
        <v>3</v>
      </c>
      <c r="CZ144" s="24">
        <v>2</v>
      </c>
      <c r="DA144" s="24">
        <v>2</v>
      </c>
      <c r="DB144" s="24">
        <v>2</v>
      </c>
      <c r="DC144" s="24">
        <v>119</v>
      </c>
      <c r="DD144" s="24">
        <v>120</v>
      </c>
      <c r="DE144" s="24">
        <v>121</v>
      </c>
      <c r="DF144" s="24">
        <v>121</v>
      </c>
      <c r="DG144" s="24">
        <v>121</v>
      </c>
      <c r="DH144" s="24">
        <v>121</v>
      </c>
      <c r="DI144" s="24">
        <v>120</v>
      </c>
      <c r="DJ144" s="24">
        <v>120</v>
      </c>
      <c r="DK144" s="24">
        <v>120</v>
      </c>
      <c r="DL144" s="24">
        <v>121</v>
      </c>
      <c r="DM144" s="24">
        <v>123</v>
      </c>
      <c r="DN144" s="24">
        <v>122</v>
      </c>
      <c r="DO144" s="24">
        <v>124</v>
      </c>
      <c r="DP144" s="24">
        <v>125</v>
      </c>
      <c r="DQ144" s="24">
        <v>127</v>
      </c>
      <c r="DR144" s="24">
        <v>129</v>
      </c>
      <c r="DS144" s="24">
        <v>131</v>
      </c>
      <c r="DT144" s="24">
        <v>135</v>
      </c>
      <c r="DU144" s="24">
        <v>138</v>
      </c>
      <c r="DV144" s="24">
        <v>140</v>
      </c>
      <c r="DW144" s="24">
        <v>141</v>
      </c>
      <c r="DX144" s="24">
        <v>139</v>
      </c>
      <c r="DY144" s="24">
        <v>138</v>
      </c>
      <c r="DZ144" s="24">
        <v>136</v>
      </c>
      <c r="EA144" s="24">
        <v>134</v>
      </c>
      <c r="EB144" s="24">
        <v>132</v>
      </c>
      <c r="EC144" s="24">
        <v>128</v>
      </c>
      <c r="ED144" s="24">
        <v>124</v>
      </c>
      <c r="EE144" s="24">
        <v>120</v>
      </c>
      <c r="EF144" s="24">
        <v>117</v>
      </c>
      <c r="EG144" s="24">
        <v>115</v>
      </c>
      <c r="EH144" s="24">
        <v>117</v>
      </c>
      <c r="EI144" s="24">
        <v>118</v>
      </c>
      <c r="EJ144" s="24">
        <v>120</v>
      </c>
      <c r="EK144" s="24">
        <v>121</v>
      </c>
      <c r="EL144" s="24">
        <v>122</v>
      </c>
      <c r="EM144" s="24">
        <v>124</v>
      </c>
      <c r="EN144" s="24">
        <v>123</v>
      </c>
      <c r="EO144" s="24">
        <v>121</v>
      </c>
      <c r="EP144" s="24">
        <v>121</v>
      </c>
      <c r="EQ144" s="24">
        <v>122</v>
      </c>
      <c r="ER144" s="24">
        <v>119</v>
      </c>
      <c r="ES144" s="24">
        <v>120</v>
      </c>
      <c r="ET144" s="24">
        <v>118</v>
      </c>
      <c r="EU144" s="24">
        <v>116</v>
      </c>
      <c r="EV144" s="24">
        <v>114</v>
      </c>
      <c r="EW144" s="24">
        <v>112</v>
      </c>
      <c r="EX144" s="24">
        <v>112</v>
      </c>
      <c r="EY144" s="24">
        <v>112</v>
      </c>
      <c r="EZ144" s="24">
        <v>113</v>
      </c>
      <c r="FA144" s="24">
        <v>110</v>
      </c>
      <c r="FB144" s="24">
        <v>109</v>
      </c>
      <c r="FC144" s="24">
        <v>107</v>
      </c>
      <c r="FD144" s="24">
        <v>103</v>
      </c>
      <c r="FE144" s="24">
        <v>101</v>
      </c>
      <c r="FF144" s="24">
        <v>99</v>
      </c>
      <c r="FG144" s="24">
        <v>99</v>
      </c>
      <c r="FH144" s="24">
        <v>96</v>
      </c>
      <c r="FI144" s="24">
        <v>93</v>
      </c>
      <c r="FJ144" s="24">
        <v>89</v>
      </c>
      <c r="FK144" s="24">
        <v>84</v>
      </c>
      <c r="FL144" s="24">
        <v>82</v>
      </c>
      <c r="FM144" s="24">
        <v>77</v>
      </c>
      <c r="FN144" s="24">
        <v>75</v>
      </c>
      <c r="FO144" s="24">
        <v>72</v>
      </c>
      <c r="FP144" s="24">
        <v>68</v>
      </c>
      <c r="FQ144" s="24">
        <v>62</v>
      </c>
      <c r="FR144" s="24">
        <v>59</v>
      </c>
      <c r="FS144" s="24">
        <v>55</v>
      </c>
      <c r="FT144" s="24">
        <v>54</v>
      </c>
      <c r="FU144" s="24">
        <v>52</v>
      </c>
      <c r="FV144" s="24">
        <v>50</v>
      </c>
      <c r="FW144" s="24">
        <v>46</v>
      </c>
      <c r="FX144" s="24">
        <v>43</v>
      </c>
      <c r="FY144" s="24">
        <v>41</v>
      </c>
      <c r="FZ144" s="24">
        <v>39</v>
      </c>
      <c r="GA144" s="24">
        <v>38</v>
      </c>
      <c r="GB144" s="24">
        <v>37</v>
      </c>
      <c r="GC144" s="24">
        <v>34</v>
      </c>
      <c r="GD144" s="24">
        <v>33</v>
      </c>
      <c r="GE144" s="24">
        <v>29</v>
      </c>
      <c r="GF144" s="24">
        <v>29</v>
      </c>
      <c r="GG144" s="24">
        <v>26</v>
      </c>
      <c r="GH144" s="24">
        <v>23</v>
      </c>
      <c r="GI144" s="24">
        <v>21</v>
      </c>
      <c r="GJ144" s="24">
        <v>20</v>
      </c>
      <c r="GK144" s="24">
        <v>16</v>
      </c>
      <c r="GL144" s="24">
        <v>15</v>
      </c>
      <c r="GM144" s="24">
        <v>13</v>
      </c>
      <c r="GN144" s="24">
        <v>13</v>
      </c>
      <c r="GO144" s="24">
        <v>10</v>
      </c>
      <c r="GP144" s="24">
        <v>8</v>
      </c>
      <c r="GQ144" s="24">
        <v>7</v>
      </c>
      <c r="GR144" s="24">
        <v>8</v>
      </c>
      <c r="GS144" s="24">
        <v>6</v>
      </c>
      <c r="GT144" s="24">
        <v>7</v>
      </c>
      <c r="GU144" s="24">
        <v>5</v>
      </c>
      <c r="GV144" s="24">
        <v>5</v>
      </c>
      <c r="GW144" s="24">
        <v>3</v>
      </c>
      <c r="GX144" s="24">
        <v>3</v>
      </c>
      <c r="GY144" s="25">
        <v>3</v>
      </c>
    </row>
    <row r="145" spans="1:207" s="17" customFormat="1" ht="14.25" x14ac:dyDescent="0.2">
      <c r="A145" s="23" t="s">
        <v>218</v>
      </c>
      <c r="B145" s="24">
        <v>2021</v>
      </c>
      <c r="C145" s="24">
        <f>SUM(Tabla1[[#This Row],[Hombres_0]:[Hombres_100 y más]])</f>
        <v>7968</v>
      </c>
      <c r="D145" s="24">
        <f>SUM(Tabla1[[#This Row],[Mujeres_0]:[Mujeres_100 y más]])</f>
        <v>8598</v>
      </c>
      <c r="E145" s="24">
        <f>Tabla1[[#This Row],[TOTAL HOMBRES]]+Tabla1[[#This Row],[TOTAL MUJERES]]</f>
        <v>16566</v>
      </c>
      <c r="F145" s="88">
        <v>126</v>
      </c>
      <c r="G145" s="88">
        <v>128</v>
      </c>
      <c r="H145" s="88">
        <v>129</v>
      </c>
      <c r="I145" s="88">
        <v>129</v>
      </c>
      <c r="J145" s="88">
        <v>130</v>
      </c>
      <c r="K145" s="88">
        <v>129</v>
      </c>
      <c r="L145" s="88">
        <v>129</v>
      </c>
      <c r="M145" s="88">
        <v>131</v>
      </c>
      <c r="N145" s="88">
        <v>129</v>
      </c>
      <c r="O145" s="88">
        <v>131</v>
      </c>
      <c r="P145" s="88">
        <v>130</v>
      </c>
      <c r="Q145" s="88">
        <v>131</v>
      </c>
      <c r="R145" s="88">
        <v>132</v>
      </c>
      <c r="S145" s="88">
        <v>133</v>
      </c>
      <c r="T145" s="88">
        <v>132</v>
      </c>
      <c r="U145" s="88">
        <v>133</v>
      </c>
      <c r="V145" s="88">
        <v>134</v>
      </c>
      <c r="W145" s="88">
        <v>133</v>
      </c>
      <c r="X145" s="88">
        <v>132</v>
      </c>
      <c r="Y145" s="88">
        <v>136</v>
      </c>
      <c r="Z145" s="88">
        <v>137</v>
      </c>
      <c r="AA145" s="88">
        <v>137</v>
      </c>
      <c r="AB145" s="88">
        <v>137</v>
      </c>
      <c r="AC145" s="88">
        <v>138</v>
      </c>
      <c r="AD145" s="88">
        <v>134</v>
      </c>
      <c r="AE145" s="88">
        <v>134</v>
      </c>
      <c r="AF145" s="88">
        <v>131</v>
      </c>
      <c r="AG145" s="88">
        <v>125</v>
      </c>
      <c r="AH145" s="88">
        <v>122</v>
      </c>
      <c r="AI145" s="88">
        <v>116</v>
      </c>
      <c r="AJ145" s="88">
        <v>110</v>
      </c>
      <c r="AK145" s="88">
        <v>108</v>
      </c>
      <c r="AL145" s="88">
        <v>104</v>
      </c>
      <c r="AM145" s="88">
        <v>105</v>
      </c>
      <c r="AN145" s="88">
        <v>102</v>
      </c>
      <c r="AO145" s="88">
        <v>102</v>
      </c>
      <c r="AP145" s="88">
        <v>103</v>
      </c>
      <c r="AQ145" s="88">
        <v>102</v>
      </c>
      <c r="AR145" s="88">
        <v>103</v>
      </c>
      <c r="AS145" s="88">
        <v>104</v>
      </c>
      <c r="AT145" s="88">
        <v>104</v>
      </c>
      <c r="AU145" s="88">
        <v>104</v>
      </c>
      <c r="AV145" s="88">
        <v>102</v>
      </c>
      <c r="AW145" s="88">
        <v>103</v>
      </c>
      <c r="AX145" s="88">
        <v>102</v>
      </c>
      <c r="AY145" s="88">
        <v>104</v>
      </c>
      <c r="AZ145" s="88">
        <v>101</v>
      </c>
      <c r="BA145" s="88">
        <v>102</v>
      </c>
      <c r="BB145" s="88">
        <v>101</v>
      </c>
      <c r="BC145" s="88">
        <v>102</v>
      </c>
      <c r="BD145" s="88">
        <v>100</v>
      </c>
      <c r="BE145" s="88">
        <v>100</v>
      </c>
      <c r="BF145" s="88">
        <v>98</v>
      </c>
      <c r="BG145" s="88">
        <v>99</v>
      </c>
      <c r="BH145" s="88">
        <v>94</v>
      </c>
      <c r="BI145" s="88">
        <v>90</v>
      </c>
      <c r="BJ145" s="88">
        <v>86</v>
      </c>
      <c r="BK145" s="88">
        <v>84</v>
      </c>
      <c r="BL145" s="88">
        <v>80</v>
      </c>
      <c r="BM145" s="88">
        <v>76</v>
      </c>
      <c r="BN145" s="88">
        <v>71</v>
      </c>
      <c r="BO145" s="88">
        <v>71</v>
      </c>
      <c r="BP145" s="88">
        <v>67</v>
      </c>
      <c r="BQ145" s="88">
        <v>62</v>
      </c>
      <c r="BR145" s="88">
        <v>61</v>
      </c>
      <c r="BS145" s="88">
        <v>58</v>
      </c>
      <c r="BT145" s="88">
        <v>57</v>
      </c>
      <c r="BU145" s="88">
        <v>51</v>
      </c>
      <c r="BV145" s="88">
        <v>49</v>
      </c>
      <c r="BW145" s="88">
        <v>46</v>
      </c>
      <c r="BX145" s="88">
        <v>44</v>
      </c>
      <c r="BY145" s="88">
        <v>40</v>
      </c>
      <c r="BZ145" s="88">
        <v>36</v>
      </c>
      <c r="CA145" s="88">
        <v>35</v>
      </c>
      <c r="CB145" s="88">
        <v>28</v>
      </c>
      <c r="CC145" s="88">
        <v>28</v>
      </c>
      <c r="CD145" s="88">
        <v>24</v>
      </c>
      <c r="CE145" s="88">
        <v>21</v>
      </c>
      <c r="CF145" s="88">
        <v>20</v>
      </c>
      <c r="CG145" s="88">
        <v>18</v>
      </c>
      <c r="CH145" s="88">
        <v>17</v>
      </c>
      <c r="CI145" s="88">
        <v>15</v>
      </c>
      <c r="CJ145" s="88">
        <v>14</v>
      </c>
      <c r="CK145" s="88">
        <v>13</v>
      </c>
      <c r="CL145" s="88">
        <v>13</v>
      </c>
      <c r="CM145" s="88">
        <v>11</v>
      </c>
      <c r="CN145" s="88">
        <v>12</v>
      </c>
      <c r="CO145" s="88">
        <v>12</v>
      </c>
      <c r="CP145" s="88">
        <v>10</v>
      </c>
      <c r="CQ145" s="88">
        <v>9</v>
      </c>
      <c r="CR145" s="88">
        <v>8</v>
      </c>
      <c r="CS145" s="88">
        <v>9</v>
      </c>
      <c r="CT145" s="88">
        <v>6</v>
      </c>
      <c r="CU145" s="88">
        <v>6</v>
      </c>
      <c r="CV145" s="88">
        <v>5</v>
      </c>
      <c r="CW145" s="88">
        <v>4</v>
      </c>
      <c r="CX145" s="88">
        <v>4</v>
      </c>
      <c r="CY145" s="88">
        <v>2</v>
      </c>
      <c r="CZ145" s="88">
        <v>3</v>
      </c>
      <c r="DA145" s="88">
        <v>3</v>
      </c>
      <c r="DB145" s="88">
        <v>2</v>
      </c>
      <c r="DC145" s="88">
        <v>118</v>
      </c>
      <c r="DD145" s="88">
        <v>119</v>
      </c>
      <c r="DE145" s="88">
        <v>120</v>
      </c>
      <c r="DF145" s="88">
        <v>122</v>
      </c>
      <c r="DG145" s="88">
        <v>120</v>
      </c>
      <c r="DH145" s="88">
        <v>122</v>
      </c>
      <c r="DI145" s="88">
        <v>120</v>
      </c>
      <c r="DJ145" s="88">
        <v>120</v>
      </c>
      <c r="DK145" s="88">
        <v>122</v>
      </c>
      <c r="DL145" s="88">
        <v>121</v>
      </c>
      <c r="DM145" s="88">
        <v>123</v>
      </c>
      <c r="DN145" s="88">
        <v>124</v>
      </c>
      <c r="DO145" s="88">
        <v>124</v>
      </c>
      <c r="DP145" s="88">
        <v>125</v>
      </c>
      <c r="DQ145" s="88">
        <v>128</v>
      </c>
      <c r="DR145" s="88">
        <v>129</v>
      </c>
      <c r="DS145" s="88">
        <v>132</v>
      </c>
      <c r="DT145" s="88">
        <v>135</v>
      </c>
      <c r="DU145" s="88">
        <v>138</v>
      </c>
      <c r="DV145" s="88">
        <v>139</v>
      </c>
      <c r="DW145" s="88">
        <v>142</v>
      </c>
      <c r="DX145" s="88">
        <v>139</v>
      </c>
      <c r="DY145" s="88">
        <v>139</v>
      </c>
      <c r="DZ145" s="88">
        <v>137</v>
      </c>
      <c r="EA145" s="88">
        <v>135</v>
      </c>
      <c r="EB145" s="88">
        <v>133</v>
      </c>
      <c r="EC145" s="88">
        <v>130</v>
      </c>
      <c r="ED145" s="88">
        <v>125</v>
      </c>
      <c r="EE145" s="88">
        <v>123</v>
      </c>
      <c r="EF145" s="88">
        <v>118</v>
      </c>
      <c r="EG145" s="88">
        <v>116</v>
      </c>
      <c r="EH145" s="88">
        <v>116</v>
      </c>
      <c r="EI145" s="88">
        <v>117</v>
      </c>
      <c r="EJ145" s="88">
        <v>119</v>
      </c>
      <c r="EK145" s="88">
        <v>120</v>
      </c>
      <c r="EL145" s="88">
        <v>122</v>
      </c>
      <c r="EM145" s="88">
        <v>123</v>
      </c>
      <c r="EN145" s="88">
        <v>123</v>
      </c>
      <c r="EO145" s="88">
        <v>123</v>
      </c>
      <c r="EP145" s="88">
        <v>121</v>
      </c>
      <c r="EQ145" s="88">
        <v>122</v>
      </c>
      <c r="ER145" s="88">
        <v>119</v>
      </c>
      <c r="ES145" s="88">
        <v>121</v>
      </c>
      <c r="ET145" s="88">
        <v>118</v>
      </c>
      <c r="EU145" s="88">
        <v>117</v>
      </c>
      <c r="EV145" s="88">
        <v>114</v>
      </c>
      <c r="EW145" s="88">
        <v>113</v>
      </c>
      <c r="EX145" s="88">
        <v>112</v>
      </c>
      <c r="EY145" s="88">
        <v>112</v>
      </c>
      <c r="EZ145" s="88">
        <v>112</v>
      </c>
      <c r="FA145" s="88">
        <v>110</v>
      </c>
      <c r="FB145" s="88">
        <v>109</v>
      </c>
      <c r="FC145" s="88">
        <v>107</v>
      </c>
      <c r="FD145" s="88">
        <v>105</v>
      </c>
      <c r="FE145" s="88">
        <v>101</v>
      </c>
      <c r="FF145" s="88">
        <v>100</v>
      </c>
      <c r="FG145" s="88">
        <v>98</v>
      </c>
      <c r="FH145" s="88">
        <v>96</v>
      </c>
      <c r="FI145" s="88">
        <v>95</v>
      </c>
      <c r="FJ145" s="88">
        <v>89</v>
      </c>
      <c r="FK145" s="88">
        <v>87</v>
      </c>
      <c r="FL145" s="88">
        <v>82</v>
      </c>
      <c r="FM145" s="88">
        <v>79</v>
      </c>
      <c r="FN145" s="88">
        <v>76</v>
      </c>
      <c r="FO145" s="88">
        <v>74</v>
      </c>
      <c r="FP145" s="88">
        <v>68</v>
      </c>
      <c r="FQ145" s="88">
        <v>64</v>
      </c>
      <c r="FR145" s="88">
        <v>60</v>
      </c>
      <c r="FS145" s="88">
        <v>58</v>
      </c>
      <c r="FT145" s="88">
        <v>55</v>
      </c>
      <c r="FU145" s="88">
        <v>53</v>
      </c>
      <c r="FV145" s="88">
        <v>51</v>
      </c>
      <c r="FW145" s="88">
        <v>49</v>
      </c>
      <c r="FX145" s="88">
        <v>44</v>
      </c>
      <c r="FY145" s="88">
        <v>43</v>
      </c>
      <c r="FZ145" s="88">
        <v>41</v>
      </c>
      <c r="GA145" s="88">
        <v>40</v>
      </c>
      <c r="GB145" s="88">
        <v>37</v>
      </c>
      <c r="GC145" s="88">
        <v>36</v>
      </c>
      <c r="GD145" s="88">
        <v>33</v>
      </c>
      <c r="GE145" s="88">
        <v>31</v>
      </c>
      <c r="GF145" s="88">
        <v>29</v>
      </c>
      <c r="GG145" s="88">
        <v>26</v>
      </c>
      <c r="GH145" s="88">
        <v>25</v>
      </c>
      <c r="GI145" s="88">
        <v>21</v>
      </c>
      <c r="GJ145" s="88">
        <v>20</v>
      </c>
      <c r="GK145" s="88">
        <v>17</v>
      </c>
      <c r="GL145" s="88">
        <v>14</v>
      </c>
      <c r="GM145" s="88">
        <v>13</v>
      </c>
      <c r="GN145" s="88">
        <v>13</v>
      </c>
      <c r="GO145" s="88">
        <v>10</v>
      </c>
      <c r="GP145" s="88">
        <v>9</v>
      </c>
      <c r="GQ145" s="88">
        <v>7</v>
      </c>
      <c r="GR145" s="88">
        <v>8</v>
      </c>
      <c r="GS145" s="88">
        <v>6</v>
      </c>
      <c r="GT145" s="88">
        <v>7</v>
      </c>
      <c r="GU145" s="88">
        <v>5</v>
      </c>
      <c r="GV145" s="88">
        <v>4</v>
      </c>
      <c r="GW145" s="88">
        <v>4</v>
      </c>
      <c r="GX145" s="88">
        <v>3</v>
      </c>
      <c r="GY145" s="88">
        <v>4</v>
      </c>
    </row>
    <row r="146" spans="1:207" s="17" customFormat="1" ht="12.75" hidden="1" x14ac:dyDescent="0.2">
      <c r="A146" s="23" t="s">
        <v>219</v>
      </c>
      <c r="B146" s="24">
        <v>2011</v>
      </c>
      <c r="C146" s="24">
        <f>SUM(Tabla1[[#This Row],[Hombres_0]:[Hombres_100 y más]])</f>
        <v>1333</v>
      </c>
      <c r="D146" s="24">
        <f>SUM(Tabla1[[#This Row],[Mujeres_0]:[Mujeres_100 y más]])</f>
        <v>1160</v>
      </c>
      <c r="E146" s="24">
        <f>Tabla1[[#This Row],[TOTAL HOMBRES]]+Tabla1[[#This Row],[TOTAL MUJERES]]</f>
        <v>2493</v>
      </c>
      <c r="F146" s="24">
        <v>24</v>
      </c>
      <c r="G146" s="24">
        <v>24</v>
      </c>
      <c r="H146" s="24">
        <v>24</v>
      </c>
      <c r="I146" s="24">
        <v>24</v>
      </c>
      <c r="J146" s="24">
        <v>24</v>
      </c>
      <c r="K146" s="24">
        <v>25</v>
      </c>
      <c r="L146" s="24">
        <v>24</v>
      </c>
      <c r="M146" s="24">
        <v>24</v>
      </c>
      <c r="N146" s="24">
        <v>23</v>
      </c>
      <c r="O146" s="24">
        <v>24</v>
      </c>
      <c r="P146" s="24">
        <v>24</v>
      </c>
      <c r="Q146" s="24">
        <v>24</v>
      </c>
      <c r="R146" s="24">
        <v>24</v>
      </c>
      <c r="S146" s="24">
        <v>24</v>
      </c>
      <c r="T146" s="24">
        <v>24</v>
      </c>
      <c r="U146" s="24">
        <v>24</v>
      </c>
      <c r="V146" s="24">
        <v>25</v>
      </c>
      <c r="W146" s="24">
        <v>25</v>
      </c>
      <c r="X146" s="24">
        <v>25</v>
      </c>
      <c r="Y146" s="24">
        <v>24</v>
      </c>
      <c r="Z146" s="24">
        <v>25</v>
      </c>
      <c r="AA146" s="24">
        <v>24</v>
      </c>
      <c r="AB146" s="24">
        <v>24</v>
      </c>
      <c r="AC146" s="24">
        <v>24</v>
      </c>
      <c r="AD146" s="24">
        <v>22</v>
      </c>
      <c r="AE146" s="24">
        <v>21</v>
      </c>
      <c r="AF146" s="24">
        <v>21</v>
      </c>
      <c r="AG146" s="24">
        <v>21</v>
      </c>
      <c r="AH146" s="24">
        <v>20</v>
      </c>
      <c r="AI146" s="24">
        <v>20</v>
      </c>
      <c r="AJ146" s="24">
        <v>19</v>
      </c>
      <c r="AK146" s="24">
        <v>18</v>
      </c>
      <c r="AL146" s="24">
        <v>18</v>
      </c>
      <c r="AM146" s="24">
        <v>17</v>
      </c>
      <c r="AN146" s="24">
        <v>17</v>
      </c>
      <c r="AO146" s="24">
        <v>16</v>
      </c>
      <c r="AP146" s="24">
        <v>16</v>
      </c>
      <c r="AQ146" s="24">
        <v>16</v>
      </c>
      <c r="AR146" s="24">
        <v>15</v>
      </c>
      <c r="AS146" s="24">
        <v>15</v>
      </c>
      <c r="AT146" s="24">
        <v>15</v>
      </c>
      <c r="AU146" s="24">
        <v>17</v>
      </c>
      <c r="AV146" s="24">
        <v>16</v>
      </c>
      <c r="AW146" s="24">
        <v>16</v>
      </c>
      <c r="AX146" s="24">
        <v>14</v>
      </c>
      <c r="AY146" s="24">
        <v>14</v>
      </c>
      <c r="AZ146" s="24">
        <v>14</v>
      </c>
      <c r="BA146" s="24">
        <v>14</v>
      </c>
      <c r="BB146" s="24">
        <v>14</v>
      </c>
      <c r="BC146" s="24">
        <v>13</v>
      </c>
      <c r="BD146" s="24">
        <v>13</v>
      </c>
      <c r="BE146" s="24">
        <v>13</v>
      </c>
      <c r="BF146" s="24">
        <v>13</v>
      </c>
      <c r="BG146" s="24">
        <v>13</v>
      </c>
      <c r="BH146" s="24">
        <v>13</v>
      </c>
      <c r="BI146" s="24">
        <v>12</v>
      </c>
      <c r="BJ146" s="24">
        <v>12</v>
      </c>
      <c r="BK146" s="24">
        <v>12</v>
      </c>
      <c r="BL146" s="24">
        <v>12</v>
      </c>
      <c r="BM146" s="24">
        <v>12</v>
      </c>
      <c r="BN146" s="24">
        <v>12</v>
      </c>
      <c r="BO146" s="24">
        <v>11</v>
      </c>
      <c r="BP146" s="24">
        <v>10</v>
      </c>
      <c r="BQ146" s="24">
        <v>10</v>
      </c>
      <c r="BR146" s="24">
        <v>9</v>
      </c>
      <c r="BS146" s="24">
        <v>9</v>
      </c>
      <c r="BT146" s="24">
        <v>9</v>
      </c>
      <c r="BU146" s="24">
        <v>8</v>
      </c>
      <c r="BV146" s="24">
        <v>8</v>
      </c>
      <c r="BW146" s="24">
        <v>8</v>
      </c>
      <c r="BX146" s="24">
        <v>7</v>
      </c>
      <c r="BY146" s="24">
        <v>7</v>
      </c>
      <c r="BZ146" s="24">
        <v>7</v>
      </c>
      <c r="CA146" s="24">
        <v>7</v>
      </c>
      <c r="CB146" s="24">
        <v>7</v>
      </c>
      <c r="CC146" s="24">
        <v>7</v>
      </c>
      <c r="CD146" s="24">
        <v>6</v>
      </c>
      <c r="CE146" s="24">
        <v>6</v>
      </c>
      <c r="CF146" s="24">
        <v>6</v>
      </c>
      <c r="CG146" s="24">
        <v>6</v>
      </c>
      <c r="CH146" s="24">
        <v>4</v>
      </c>
      <c r="CI146" s="24">
        <v>3</v>
      </c>
      <c r="CJ146" s="24">
        <v>2</v>
      </c>
      <c r="CK146" s="24">
        <v>2</v>
      </c>
      <c r="CL146" s="24">
        <v>1</v>
      </c>
      <c r="CM146" s="24">
        <v>1</v>
      </c>
      <c r="CN146" s="24">
        <v>2</v>
      </c>
      <c r="CO146" s="24">
        <v>2</v>
      </c>
      <c r="CP146" s="24">
        <v>2</v>
      </c>
      <c r="CQ146" s="24">
        <v>1</v>
      </c>
      <c r="CR146" s="24">
        <v>1</v>
      </c>
      <c r="CS146" s="24">
        <v>2</v>
      </c>
      <c r="CT146" s="24">
        <v>1</v>
      </c>
      <c r="CU146" s="24">
        <v>1</v>
      </c>
      <c r="CV146" s="24">
        <v>1</v>
      </c>
      <c r="CW146" s="24">
        <v>1</v>
      </c>
      <c r="CX146" s="24">
        <v>1</v>
      </c>
      <c r="CY146" s="24">
        <v>0</v>
      </c>
      <c r="CZ146" s="24">
        <v>0</v>
      </c>
      <c r="DA146" s="24">
        <v>0</v>
      </c>
      <c r="DB146" s="24">
        <v>1</v>
      </c>
      <c r="DC146" s="24">
        <v>22</v>
      </c>
      <c r="DD146" s="24">
        <v>21</v>
      </c>
      <c r="DE146" s="24">
        <v>21</v>
      </c>
      <c r="DF146" s="24">
        <v>21</v>
      </c>
      <c r="DG146" s="24">
        <v>21</v>
      </c>
      <c r="DH146" s="24">
        <v>22</v>
      </c>
      <c r="DI146" s="24">
        <v>22</v>
      </c>
      <c r="DJ146" s="24">
        <v>22</v>
      </c>
      <c r="DK146" s="24">
        <v>22</v>
      </c>
      <c r="DL146" s="24">
        <v>22</v>
      </c>
      <c r="DM146" s="24">
        <v>22</v>
      </c>
      <c r="DN146" s="24">
        <v>22</v>
      </c>
      <c r="DO146" s="24">
        <v>23</v>
      </c>
      <c r="DP146" s="24">
        <v>22</v>
      </c>
      <c r="DQ146" s="24">
        <v>22</v>
      </c>
      <c r="DR146" s="24">
        <v>22</v>
      </c>
      <c r="DS146" s="24">
        <v>22</v>
      </c>
      <c r="DT146" s="24">
        <v>21</v>
      </c>
      <c r="DU146" s="24">
        <v>20</v>
      </c>
      <c r="DV146" s="24">
        <v>20</v>
      </c>
      <c r="DW146" s="24">
        <v>18</v>
      </c>
      <c r="DX146" s="24">
        <v>18</v>
      </c>
      <c r="DY146" s="24">
        <v>18</v>
      </c>
      <c r="DZ146" s="24">
        <v>16</v>
      </c>
      <c r="EA146" s="24">
        <v>16</v>
      </c>
      <c r="EB146" s="24">
        <v>16</v>
      </c>
      <c r="EC146" s="24">
        <v>16</v>
      </c>
      <c r="ED146" s="24">
        <v>16</v>
      </c>
      <c r="EE146" s="24">
        <v>16</v>
      </c>
      <c r="EF146" s="24">
        <v>17</v>
      </c>
      <c r="EG146" s="24">
        <v>17</v>
      </c>
      <c r="EH146" s="24">
        <v>16</v>
      </c>
      <c r="EI146" s="24">
        <v>16</v>
      </c>
      <c r="EJ146" s="24">
        <v>16</v>
      </c>
      <c r="EK146" s="24">
        <v>15</v>
      </c>
      <c r="EL146" s="24">
        <v>15</v>
      </c>
      <c r="EM146" s="24">
        <v>14</v>
      </c>
      <c r="EN146" s="24">
        <v>14</v>
      </c>
      <c r="EO146" s="24">
        <v>14</v>
      </c>
      <c r="EP146" s="24">
        <v>14</v>
      </c>
      <c r="EQ146" s="24">
        <v>14</v>
      </c>
      <c r="ER146" s="24">
        <v>14</v>
      </c>
      <c r="ES146" s="24">
        <v>14</v>
      </c>
      <c r="ET146" s="24">
        <v>14</v>
      </c>
      <c r="EU146" s="24">
        <v>14</v>
      </c>
      <c r="EV146" s="24">
        <v>14</v>
      </c>
      <c r="EW146" s="24">
        <v>15</v>
      </c>
      <c r="EX146" s="24">
        <v>15</v>
      </c>
      <c r="EY146" s="24">
        <v>15</v>
      </c>
      <c r="EZ146" s="24">
        <v>14</v>
      </c>
      <c r="FA146" s="24">
        <v>13</v>
      </c>
      <c r="FB146" s="24">
        <v>13</v>
      </c>
      <c r="FC146" s="24">
        <v>13</v>
      </c>
      <c r="FD146" s="24">
        <v>12</v>
      </c>
      <c r="FE146" s="24">
        <v>11</v>
      </c>
      <c r="FF146" s="24">
        <v>11</v>
      </c>
      <c r="FG146" s="24">
        <v>10</v>
      </c>
      <c r="FH146" s="24">
        <v>10</v>
      </c>
      <c r="FI146" s="24">
        <v>10</v>
      </c>
      <c r="FJ146" s="24">
        <v>10</v>
      </c>
      <c r="FK146" s="24">
        <v>10</v>
      </c>
      <c r="FL146" s="24">
        <v>9</v>
      </c>
      <c r="FM146" s="24">
        <v>9</v>
      </c>
      <c r="FN146" s="24">
        <v>9</v>
      </c>
      <c r="FO146" s="24">
        <v>9</v>
      </c>
      <c r="FP146" s="24">
        <v>9</v>
      </c>
      <c r="FQ146" s="24">
        <v>9</v>
      </c>
      <c r="FR146" s="24">
        <v>8</v>
      </c>
      <c r="FS146" s="24">
        <v>8</v>
      </c>
      <c r="FT146" s="24">
        <v>8</v>
      </c>
      <c r="FU146" s="24">
        <v>8</v>
      </c>
      <c r="FV146" s="24">
        <v>6</v>
      </c>
      <c r="FW146" s="24">
        <v>5</v>
      </c>
      <c r="FX146" s="24">
        <v>5</v>
      </c>
      <c r="FY146" s="24">
        <v>5</v>
      </c>
      <c r="FZ146" s="24">
        <v>5</v>
      </c>
      <c r="GA146" s="24">
        <v>3</v>
      </c>
      <c r="GB146" s="24">
        <v>3</v>
      </c>
      <c r="GC146" s="24">
        <v>3</v>
      </c>
      <c r="GD146" s="24">
        <v>4</v>
      </c>
      <c r="GE146" s="24">
        <v>4</v>
      </c>
      <c r="GF146" s="24">
        <v>3</v>
      </c>
      <c r="GG146" s="24">
        <v>2</v>
      </c>
      <c r="GH146" s="24">
        <v>2</v>
      </c>
      <c r="GI146" s="24">
        <v>2</v>
      </c>
      <c r="GJ146" s="24">
        <v>2</v>
      </c>
      <c r="GK146" s="24">
        <v>1</v>
      </c>
      <c r="GL146" s="24">
        <v>1</v>
      </c>
      <c r="GM146" s="24">
        <v>1</v>
      </c>
      <c r="GN146" s="24">
        <v>1</v>
      </c>
      <c r="GO146" s="24">
        <v>0</v>
      </c>
      <c r="GP146" s="24">
        <v>0</v>
      </c>
      <c r="GQ146" s="24">
        <v>0</v>
      </c>
      <c r="GR146" s="24">
        <v>0</v>
      </c>
      <c r="GS146" s="24">
        <v>0</v>
      </c>
      <c r="GT146" s="24">
        <v>0</v>
      </c>
      <c r="GU146" s="24">
        <v>0</v>
      </c>
      <c r="GV146" s="24">
        <v>0</v>
      </c>
      <c r="GW146" s="24">
        <v>0</v>
      </c>
      <c r="GX146" s="24">
        <v>0</v>
      </c>
      <c r="GY146" s="25">
        <v>0</v>
      </c>
    </row>
    <row r="147" spans="1:207" s="17" customFormat="1" ht="12.75" hidden="1" x14ac:dyDescent="0.2">
      <c r="A147" s="23" t="s">
        <v>219</v>
      </c>
      <c r="B147" s="24">
        <v>2012</v>
      </c>
      <c r="C147" s="24">
        <f>SUM(Tabla1[[#This Row],[Hombres_0]:[Hombres_100 y más]])</f>
        <v>1314</v>
      </c>
      <c r="D147" s="24">
        <f>SUM(Tabla1[[#This Row],[Mujeres_0]:[Mujeres_100 y más]])</f>
        <v>1170</v>
      </c>
      <c r="E147" s="24">
        <f>Tabla1[[#This Row],[TOTAL HOMBRES]]+Tabla1[[#This Row],[TOTAL MUJERES]]</f>
        <v>2484</v>
      </c>
      <c r="F147" s="24">
        <v>24</v>
      </c>
      <c r="G147" s="24">
        <v>23</v>
      </c>
      <c r="H147" s="24">
        <v>25</v>
      </c>
      <c r="I147" s="24">
        <v>24</v>
      </c>
      <c r="J147" s="24">
        <v>24</v>
      </c>
      <c r="K147" s="24">
        <v>24</v>
      </c>
      <c r="L147" s="24">
        <v>24</v>
      </c>
      <c r="M147" s="24">
        <v>24</v>
      </c>
      <c r="N147" s="24">
        <v>23</v>
      </c>
      <c r="O147" s="24">
        <v>23</v>
      </c>
      <c r="P147" s="24">
        <v>24</v>
      </c>
      <c r="Q147" s="24">
        <v>24</v>
      </c>
      <c r="R147" s="24">
        <v>23</v>
      </c>
      <c r="S147" s="24">
        <v>23</v>
      </c>
      <c r="T147" s="24">
        <v>24</v>
      </c>
      <c r="U147" s="24">
        <v>24</v>
      </c>
      <c r="V147" s="24">
        <v>24</v>
      </c>
      <c r="W147" s="24">
        <v>24</v>
      </c>
      <c r="X147" s="24">
        <v>24</v>
      </c>
      <c r="Y147" s="24">
        <v>24</v>
      </c>
      <c r="Z147" s="24">
        <v>22</v>
      </c>
      <c r="AA147" s="24">
        <v>22</v>
      </c>
      <c r="AB147" s="24">
        <v>22</v>
      </c>
      <c r="AC147" s="24">
        <v>21</v>
      </c>
      <c r="AD147" s="24">
        <v>21</v>
      </c>
      <c r="AE147" s="24">
        <v>20</v>
      </c>
      <c r="AF147" s="24">
        <v>20</v>
      </c>
      <c r="AG147" s="24">
        <v>20</v>
      </c>
      <c r="AH147" s="24">
        <v>20</v>
      </c>
      <c r="AI147" s="24">
        <v>20</v>
      </c>
      <c r="AJ147" s="24">
        <v>19</v>
      </c>
      <c r="AK147" s="24">
        <v>19</v>
      </c>
      <c r="AL147" s="24">
        <v>18</v>
      </c>
      <c r="AM147" s="24">
        <v>18</v>
      </c>
      <c r="AN147" s="24">
        <v>17</v>
      </c>
      <c r="AO147" s="24">
        <v>16</v>
      </c>
      <c r="AP147" s="24">
        <v>16</v>
      </c>
      <c r="AQ147" s="24">
        <v>16</v>
      </c>
      <c r="AR147" s="24">
        <v>16</v>
      </c>
      <c r="AS147" s="24">
        <v>15</v>
      </c>
      <c r="AT147" s="24">
        <v>15</v>
      </c>
      <c r="AU147" s="24">
        <v>15</v>
      </c>
      <c r="AV147" s="24">
        <v>15</v>
      </c>
      <c r="AW147" s="24">
        <v>15</v>
      </c>
      <c r="AX147" s="24">
        <v>15</v>
      </c>
      <c r="AY147" s="24">
        <v>15</v>
      </c>
      <c r="AZ147" s="24">
        <v>15</v>
      </c>
      <c r="BA147" s="24">
        <v>15</v>
      </c>
      <c r="BB147" s="24">
        <v>15</v>
      </c>
      <c r="BC147" s="24">
        <v>15</v>
      </c>
      <c r="BD147" s="24">
        <v>14</v>
      </c>
      <c r="BE147" s="24">
        <v>13</v>
      </c>
      <c r="BF147" s="24">
        <v>13</v>
      </c>
      <c r="BG147" s="24">
        <v>13</v>
      </c>
      <c r="BH147" s="24">
        <v>13</v>
      </c>
      <c r="BI147" s="24">
        <v>13</v>
      </c>
      <c r="BJ147" s="24">
        <v>12</v>
      </c>
      <c r="BK147" s="24">
        <v>12</v>
      </c>
      <c r="BL147" s="24">
        <v>12</v>
      </c>
      <c r="BM147" s="24">
        <v>12</v>
      </c>
      <c r="BN147" s="24">
        <v>11</v>
      </c>
      <c r="BO147" s="24">
        <v>10</v>
      </c>
      <c r="BP147" s="24">
        <v>10</v>
      </c>
      <c r="BQ147" s="24">
        <v>9</v>
      </c>
      <c r="BR147" s="24">
        <v>9</v>
      </c>
      <c r="BS147" s="24">
        <v>9</v>
      </c>
      <c r="BT147" s="24">
        <v>9</v>
      </c>
      <c r="BU147" s="24">
        <v>8</v>
      </c>
      <c r="BV147" s="24">
        <v>8</v>
      </c>
      <c r="BW147" s="24">
        <v>8</v>
      </c>
      <c r="BX147" s="24">
        <v>8</v>
      </c>
      <c r="BY147" s="24">
        <v>8</v>
      </c>
      <c r="BZ147" s="24">
        <v>7</v>
      </c>
      <c r="CA147" s="24">
        <v>7</v>
      </c>
      <c r="CB147" s="24">
        <v>7</v>
      </c>
      <c r="CC147" s="24">
        <v>7</v>
      </c>
      <c r="CD147" s="24">
        <v>6</v>
      </c>
      <c r="CE147" s="24">
        <v>6</v>
      </c>
      <c r="CF147" s="24">
        <v>6</v>
      </c>
      <c r="CG147" s="24">
        <v>4</v>
      </c>
      <c r="CH147" s="24">
        <v>4</v>
      </c>
      <c r="CI147" s="24">
        <v>4</v>
      </c>
      <c r="CJ147" s="24">
        <v>3</v>
      </c>
      <c r="CK147" s="24">
        <v>2</v>
      </c>
      <c r="CL147" s="24">
        <v>2</v>
      </c>
      <c r="CM147" s="24">
        <v>2</v>
      </c>
      <c r="CN147" s="24">
        <v>2</v>
      </c>
      <c r="CO147" s="24">
        <v>2</v>
      </c>
      <c r="CP147" s="24">
        <v>1</v>
      </c>
      <c r="CQ147" s="24">
        <v>1</v>
      </c>
      <c r="CR147" s="24">
        <v>1</v>
      </c>
      <c r="CS147" s="24">
        <v>1</v>
      </c>
      <c r="CT147" s="24">
        <v>1</v>
      </c>
      <c r="CU147" s="24">
        <v>0</v>
      </c>
      <c r="CV147" s="24">
        <v>0</v>
      </c>
      <c r="CW147" s="24">
        <v>0</v>
      </c>
      <c r="CX147" s="24">
        <v>0</v>
      </c>
      <c r="CY147" s="24">
        <v>0</v>
      </c>
      <c r="CZ147" s="24">
        <v>0</v>
      </c>
      <c r="DA147" s="24">
        <v>0</v>
      </c>
      <c r="DB147" s="24">
        <v>0</v>
      </c>
      <c r="DC147" s="24">
        <v>22</v>
      </c>
      <c r="DD147" s="24">
        <v>23</v>
      </c>
      <c r="DE147" s="24">
        <v>23</v>
      </c>
      <c r="DF147" s="24">
        <v>23</v>
      </c>
      <c r="DG147" s="24">
        <v>22</v>
      </c>
      <c r="DH147" s="24">
        <v>22</v>
      </c>
      <c r="DI147" s="24">
        <v>22</v>
      </c>
      <c r="DJ147" s="24">
        <v>21</v>
      </c>
      <c r="DK147" s="24">
        <v>21</v>
      </c>
      <c r="DL147" s="24">
        <v>21</v>
      </c>
      <c r="DM147" s="24">
        <v>22</v>
      </c>
      <c r="DN147" s="24">
        <v>20</v>
      </c>
      <c r="DO147" s="24">
        <v>20</v>
      </c>
      <c r="DP147" s="24">
        <v>20</v>
      </c>
      <c r="DQ147" s="24">
        <v>20</v>
      </c>
      <c r="DR147" s="24">
        <v>20</v>
      </c>
      <c r="DS147" s="24">
        <v>20</v>
      </c>
      <c r="DT147" s="24">
        <v>20</v>
      </c>
      <c r="DU147" s="24">
        <v>20</v>
      </c>
      <c r="DV147" s="24">
        <v>19</v>
      </c>
      <c r="DW147" s="24">
        <v>18</v>
      </c>
      <c r="DX147" s="24">
        <v>18</v>
      </c>
      <c r="DY147" s="24">
        <v>17</v>
      </c>
      <c r="DZ147" s="24">
        <v>17</v>
      </c>
      <c r="EA147" s="24">
        <v>17</v>
      </c>
      <c r="EB147" s="24">
        <v>17</v>
      </c>
      <c r="EC147" s="24">
        <v>17</v>
      </c>
      <c r="ED147" s="24">
        <v>17</v>
      </c>
      <c r="EE147" s="24">
        <v>17</v>
      </c>
      <c r="EF147" s="24">
        <v>17</v>
      </c>
      <c r="EG147" s="24">
        <v>17</v>
      </c>
      <c r="EH147" s="24">
        <v>17</v>
      </c>
      <c r="EI147" s="24">
        <v>16</v>
      </c>
      <c r="EJ147" s="24">
        <v>16</v>
      </c>
      <c r="EK147" s="24">
        <v>16</v>
      </c>
      <c r="EL147" s="24">
        <v>16</v>
      </c>
      <c r="EM147" s="24">
        <v>15</v>
      </c>
      <c r="EN147" s="24">
        <v>15</v>
      </c>
      <c r="EO147" s="24">
        <v>14</v>
      </c>
      <c r="EP147" s="24">
        <v>15</v>
      </c>
      <c r="EQ147" s="24">
        <v>15</v>
      </c>
      <c r="ER147" s="24">
        <v>15</v>
      </c>
      <c r="ES147" s="24">
        <v>15</v>
      </c>
      <c r="ET147" s="24">
        <v>15</v>
      </c>
      <c r="EU147" s="24">
        <v>15</v>
      </c>
      <c r="EV147" s="24">
        <v>15</v>
      </c>
      <c r="EW147" s="24">
        <v>15</v>
      </c>
      <c r="EX147" s="24">
        <v>15</v>
      </c>
      <c r="EY147" s="24">
        <v>15</v>
      </c>
      <c r="EZ147" s="24">
        <v>15</v>
      </c>
      <c r="FA147" s="24">
        <v>13</v>
      </c>
      <c r="FB147" s="24">
        <v>13</v>
      </c>
      <c r="FC147" s="24">
        <v>13</v>
      </c>
      <c r="FD147" s="24">
        <v>12</v>
      </c>
      <c r="FE147" s="24">
        <v>12</v>
      </c>
      <c r="FF147" s="24">
        <v>11</v>
      </c>
      <c r="FG147" s="24">
        <v>10</v>
      </c>
      <c r="FH147" s="24">
        <v>10</v>
      </c>
      <c r="FI147" s="24">
        <v>10</v>
      </c>
      <c r="FJ147" s="24">
        <v>10</v>
      </c>
      <c r="FK147" s="24">
        <v>10</v>
      </c>
      <c r="FL147" s="24">
        <v>9</v>
      </c>
      <c r="FM147" s="24">
        <v>9</v>
      </c>
      <c r="FN147" s="24">
        <v>9</v>
      </c>
      <c r="FO147" s="24">
        <v>9</v>
      </c>
      <c r="FP147" s="24">
        <v>9</v>
      </c>
      <c r="FQ147" s="24">
        <v>9</v>
      </c>
      <c r="FR147" s="24">
        <v>9</v>
      </c>
      <c r="FS147" s="24">
        <v>8</v>
      </c>
      <c r="FT147" s="24">
        <v>7</v>
      </c>
      <c r="FU147" s="24">
        <v>7</v>
      </c>
      <c r="FV147" s="24">
        <v>7</v>
      </c>
      <c r="FW147" s="24">
        <v>7</v>
      </c>
      <c r="FX147" s="24">
        <v>5</v>
      </c>
      <c r="FY147" s="24">
        <v>4</v>
      </c>
      <c r="FZ147" s="24">
        <v>4</v>
      </c>
      <c r="GA147" s="24">
        <v>4</v>
      </c>
      <c r="GB147" s="24">
        <v>4</v>
      </c>
      <c r="GC147" s="24">
        <v>4</v>
      </c>
      <c r="GD147" s="24">
        <v>3</v>
      </c>
      <c r="GE147" s="24">
        <v>3</v>
      </c>
      <c r="GF147" s="24">
        <v>3</v>
      </c>
      <c r="GG147" s="24">
        <v>3</v>
      </c>
      <c r="GH147" s="24">
        <v>2</v>
      </c>
      <c r="GI147" s="24">
        <v>2</v>
      </c>
      <c r="GJ147" s="24">
        <v>2</v>
      </c>
      <c r="GK147" s="24">
        <v>1</v>
      </c>
      <c r="GL147" s="24">
        <v>1</v>
      </c>
      <c r="GM147" s="24">
        <v>1</v>
      </c>
      <c r="GN147" s="24">
        <v>1</v>
      </c>
      <c r="GO147" s="24">
        <v>0</v>
      </c>
      <c r="GP147" s="24">
        <v>0</v>
      </c>
      <c r="GQ147" s="24">
        <v>0</v>
      </c>
      <c r="GR147" s="24">
        <v>0</v>
      </c>
      <c r="GS147" s="24">
        <v>0</v>
      </c>
      <c r="GT147" s="24">
        <v>0</v>
      </c>
      <c r="GU147" s="24">
        <v>0</v>
      </c>
      <c r="GV147" s="24">
        <v>0</v>
      </c>
      <c r="GW147" s="24">
        <v>0</v>
      </c>
      <c r="GX147" s="24">
        <v>0</v>
      </c>
      <c r="GY147" s="25">
        <v>0</v>
      </c>
    </row>
    <row r="148" spans="1:207" s="17" customFormat="1" ht="12.75" hidden="1" x14ac:dyDescent="0.2">
      <c r="A148" s="23" t="s">
        <v>219</v>
      </c>
      <c r="B148" s="24">
        <v>2013</v>
      </c>
      <c r="C148" s="24">
        <f>SUM(Tabla1[[#This Row],[Hombres_0]:[Hombres_100 y más]])</f>
        <v>1296</v>
      </c>
      <c r="D148" s="24">
        <f>SUM(Tabla1[[#This Row],[Mujeres_0]:[Mujeres_100 y más]])</f>
        <v>1181</v>
      </c>
      <c r="E148" s="24">
        <f>Tabla1[[#This Row],[TOTAL HOMBRES]]+Tabla1[[#This Row],[TOTAL MUJERES]]</f>
        <v>2477</v>
      </c>
      <c r="F148" s="24">
        <v>24</v>
      </c>
      <c r="G148" s="24">
        <v>23</v>
      </c>
      <c r="H148" s="24">
        <v>25</v>
      </c>
      <c r="I148" s="24">
        <v>24</v>
      </c>
      <c r="J148" s="24">
        <v>24</v>
      </c>
      <c r="K148" s="24">
        <v>24</v>
      </c>
      <c r="L148" s="24">
        <v>24</v>
      </c>
      <c r="M148" s="24">
        <v>24</v>
      </c>
      <c r="N148" s="24">
        <v>24</v>
      </c>
      <c r="O148" s="24">
        <v>24</v>
      </c>
      <c r="P148" s="24">
        <v>23</v>
      </c>
      <c r="Q148" s="24">
        <v>23</v>
      </c>
      <c r="R148" s="24">
        <v>24</v>
      </c>
      <c r="S148" s="24">
        <v>23</v>
      </c>
      <c r="T148" s="24">
        <v>23</v>
      </c>
      <c r="U148" s="24">
        <v>23</v>
      </c>
      <c r="V148" s="24">
        <v>22</v>
      </c>
      <c r="W148" s="24">
        <v>22</v>
      </c>
      <c r="X148" s="24">
        <v>22</v>
      </c>
      <c r="Y148" s="24">
        <v>22</v>
      </c>
      <c r="Z148" s="24">
        <v>21</v>
      </c>
      <c r="AA148" s="24">
        <v>21</v>
      </c>
      <c r="AB148" s="24">
        <v>20</v>
      </c>
      <c r="AC148" s="24">
        <v>20</v>
      </c>
      <c r="AD148" s="24">
        <v>20</v>
      </c>
      <c r="AE148" s="24">
        <v>19</v>
      </c>
      <c r="AF148" s="24">
        <v>19</v>
      </c>
      <c r="AG148" s="24">
        <v>20</v>
      </c>
      <c r="AH148" s="24">
        <v>20</v>
      </c>
      <c r="AI148" s="24">
        <v>19</v>
      </c>
      <c r="AJ148" s="24">
        <v>19</v>
      </c>
      <c r="AK148" s="24">
        <v>18</v>
      </c>
      <c r="AL148" s="24">
        <v>18</v>
      </c>
      <c r="AM148" s="24">
        <v>18</v>
      </c>
      <c r="AN148" s="24">
        <v>17</v>
      </c>
      <c r="AO148" s="24">
        <v>17</v>
      </c>
      <c r="AP148" s="24">
        <v>16</v>
      </c>
      <c r="AQ148" s="24">
        <v>16</v>
      </c>
      <c r="AR148" s="24">
        <v>15</v>
      </c>
      <c r="AS148" s="24">
        <v>15</v>
      </c>
      <c r="AT148" s="24">
        <v>15</v>
      </c>
      <c r="AU148" s="24">
        <v>15</v>
      </c>
      <c r="AV148" s="24">
        <v>15</v>
      </c>
      <c r="AW148" s="24">
        <v>15</v>
      </c>
      <c r="AX148" s="24">
        <v>15</v>
      </c>
      <c r="AY148" s="24">
        <v>16</v>
      </c>
      <c r="AZ148" s="24">
        <v>15</v>
      </c>
      <c r="BA148" s="24">
        <v>15</v>
      </c>
      <c r="BB148" s="24">
        <v>15</v>
      </c>
      <c r="BC148" s="24">
        <v>15</v>
      </c>
      <c r="BD148" s="24">
        <v>15</v>
      </c>
      <c r="BE148" s="24">
        <v>15</v>
      </c>
      <c r="BF148" s="24">
        <v>15</v>
      </c>
      <c r="BG148" s="24">
        <v>14</v>
      </c>
      <c r="BH148" s="24">
        <v>14</v>
      </c>
      <c r="BI148" s="24">
        <v>13</v>
      </c>
      <c r="BJ148" s="24">
        <v>13</v>
      </c>
      <c r="BK148" s="24">
        <v>12</v>
      </c>
      <c r="BL148" s="24">
        <v>12</v>
      </c>
      <c r="BM148" s="24">
        <v>12</v>
      </c>
      <c r="BN148" s="24">
        <v>11</v>
      </c>
      <c r="BO148" s="24">
        <v>10</v>
      </c>
      <c r="BP148" s="24">
        <v>10</v>
      </c>
      <c r="BQ148" s="24">
        <v>9</v>
      </c>
      <c r="BR148" s="24">
        <v>9</v>
      </c>
      <c r="BS148" s="24">
        <v>9</v>
      </c>
      <c r="BT148" s="24">
        <v>8</v>
      </c>
      <c r="BU148" s="24">
        <v>8</v>
      </c>
      <c r="BV148" s="24">
        <v>8</v>
      </c>
      <c r="BW148" s="24">
        <v>8</v>
      </c>
      <c r="BX148" s="24">
        <v>8</v>
      </c>
      <c r="BY148" s="24">
        <v>6</v>
      </c>
      <c r="BZ148" s="24">
        <v>6</v>
      </c>
      <c r="CA148" s="24">
        <v>6</v>
      </c>
      <c r="CB148" s="24">
        <v>6</v>
      </c>
      <c r="CC148" s="24">
        <v>6</v>
      </c>
      <c r="CD148" s="24">
        <v>6</v>
      </c>
      <c r="CE148" s="24">
        <v>6</v>
      </c>
      <c r="CF148" s="24">
        <v>4</v>
      </c>
      <c r="CG148" s="24">
        <v>4</v>
      </c>
      <c r="CH148" s="24">
        <v>4</v>
      </c>
      <c r="CI148" s="24">
        <v>4</v>
      </c>
      <c r="CJ148" s="24">
        <v>4</v>
      </c>
      <c r="CK148" s="24">
        <v>3</v>
      </c>
      <c r="CL148" s="24">
        <v>3</v>
      </c>
      <c r="CM148" s="24">
        <v>3</v>
      </c>
      <c r="CN148" s="24">
        <v>2</v>
      </c>
      <c r="CO148" s="24">
        <v>1</v>
      </c>
      <c r="CP148" s="24">
        <v>1</v>
      </c>
      <c r="CQ148" s="24">
        <v>1</v>
      </c>
      <c r="CR148" s="24">
        <v>1</v>
      </c>
      <c r="CS148" s="24">
        <v>0</v>
      </c>
      <c r="CT148" s="24">
        <v>0</v>
      </c>
      <c r="CU148" s="24">
        <v>0</v>
      </c>
      <c r="CV148" s="24">
        <v>0</v>
      </c>
      <c r="CW148" s="24">
        <v>0</v>
      </c>
      <c r="CX148" s="24">
        <v>0</v>
      </c>
      <c r="CY148" s="24">
        <v>0</v>
      </c>
      <c r="CZ148" s="24">
        <v>0</v>
      </c>
      <c r="DA148" s="24">
        <v>0</v>
      </c>
      <c r="DB148" s="24">
        <v>0</v>
      </c>
      <c r="DC148" s="24">
        <v>24</v>
      </c>
      <c r="DD148" s="24">
        <v>24</v>
      </c>
      <c r="DE148" s="24">
        <v>24</v>
      </c>
      <c r="DF148" s="24">
        <v>23</v>
      </c>
      <c r="DG148" s="24">
        <v>23</v>
      </c>
      <c r="DH148" s="24">
        <v>21</v>
      </c>
      <c r="DI148" s="24">
        <v>21</v>
      </c>
      <c r="DJ148" s="24">
        <v>20</v>
      </c>
      <c r="DK148" s="24">
        <v>20</v>
      </c>
      <c r="DL148" s="24">
        <v>20</v>
      </c>
      <c r="DM148" s="24">
        <v>20</v>
      </c>
      <c r="DN148" s="24">
        <v>20</v>
      </c>
      <c r="DO148" s="24">
        <v>20</v>
      </c>
      <c r="DP148" s="24">
        <v>19</v>
      </c>
      <c r="DQ148" s="24">
        <v>19</v>
      </c>
      <c r="DR148" s="24">
        <v>19</v>
      </c>
      <c r="DS148" s="24">
        <v>19</v>
      </c>
      <c r="DT148" s="24">
        <v>19</v>
      </c>
      <c r="DU148" s="24">
        <v>19</v>
      </c>
      <c r="DV148" s="24">
        <v>19</v>
      </c>
      <c r="DW148" s="24">
        <v>19</v>
      </c>
      <c r="DX148" s="24">
        <v>18</v>
      </c>
      <c r="DY148" s="24">
        <v>18</v>
      </c>
      <c r="DZ148" s="24">
        <v>17</v>
      </c>
      <c r="EA148" s="24">
        <v>17</v>
      </c>
      <c r="EB148" s="24">
        <v>17</v>
      </c>
      <c r="EC148" s="24">
        <v>17</v>
      </c>
      <c r="ED148" s="24">
        <v>18</v>
      </c>
      <c r="EE148" s="24">
        <v>17</v>
      </c>
      <c r="EF148" s="24">
        <v>17</v>
      </c>
      <c r="EG148" s="24">
        <v>17</v>
      </c>
      <c r="EH148" s="24">
        <v>17</v>
      </c>
      <c r="EI148" s="24">
        <v>17</v>
      </c>
      <c r="EJ148" s="24">
        <v>16</v>
      </c>
      <c r="EK148" s="24">
        <v>16</v>
      </c>
      <c r="EL148" s="24">
        <v>16</v>
      </c>
      <c r="EM148" s="24">
        <v>16</v>
      </c>
      <c r="EN148" s="24">
        <v>16</v>
      </c>
      <c r="EO148" s="24">
        <v>16</v>
      </c>
      <c r="EP148" s="24">
        <v>16</v>
      </c>
      <c r="EQ148" s="24">
        <v>16</v>
      </c>
      <c r="ER148" s="24">
        <v>16</v>
      </c>
      <c r="ES148" s="24">
        <v>16</v>
      </c>
      <c r="ET148" s="24">
        <v>16</v>
      </c>
      <c r="EU148" s="24">
        <v>16</v>
      </c>
      <c r="EV148" s="24">
        <v>16</v>
      </c>
      <c r="EW148" s="24">
        <v>16</v>
      </c>
      <c r="EX148" s="24">
        <v>15</v>
      </c>
      <c r="EY148" s="24">
        <v>15</v>
      </c>
      <c r="EZ148" s="24">
        <v>15</v>
      </c>
      <c r="FA148" s="24">
        <v>14</v>
      </c>
      <c r="FB148" s="24">
        <v>13</v>
      </c>
      <c r="FC148" s="24">
        <v>13</v>
      </c>
      <c r="FD148" s="24">
        <v>12</v>
      </c>
      <c r="FE148" s="24">
        <v>12</v>
      </c>
      <c r="FF148" s="24">
        <v>12</v>
      </c>
      <c r="FG148" s="24">
        <v>11</v>
      </c>
      <c r="FH148" s="24">
        <v>11</v>
      </c>
      <c r="FI148" s="24">
        <v>10</v>
      </c>
      <c r="FJ148" s="24">
        <v>10</v>
      </c>
      <c r="FK148" s="24">
        <v>10</v>
      </c>
      <c r="FL148" s="24">
        <v>9</v>
      </c>
      <c r="FM148" s="24">
        <v>9</v>
      </c>
      <c r="FN148" s="24">
        <v>9</v>
      </c>
      <c r="FO148" s="24">
        <v>9</v>
      </c>
      <c r="FP148" s="24">
        <v>9</v>
      </c>
      <c r="FQ148" s="24">
        <v>9</v>
      </c>
      <c r="FR148" s="24">
        <v>9</v>
      </c>
      <c r="FS148" s="24">
        <v>8</v>
      </c>
      <c r="FT148" s="24">
        <v>6</v>
      </c>
      <c r="FU148" s="24">
        <v>6</v>
      </c>
      <c r="FV148" s="24">
        <v>6</v>
      </c>
      <c r="FW148" s="24">
        <v>6</v>
      </c>
      <c r="FX148" s="24">
        <v>5</v>
      </c>
      <c r="FY148" s="24">
        <v>4</v>
      </c>
      <c r="FZ148" s="24">
        <v>4</v>
      </c>
      <c r="GA148" s="24">
        <v>4</v>
      </c>
      <c r="GB148" s="24">
        <v>4</v>
      </c>
      <c r="GC148" s="24">
        <v>4</v>
      </c>
      <c r="GD148" s="24">
        <v>3</v>
      </c>
      <c r="GE148" s="24">
        <v>3</v>
      </c>
      <c r="GF148" s="24">
        <v>3</v>
      </c>
      <c r="GG148" s="24">
        <v>3</v>
      </c>
      <c r="GH148" s="24">
        <v>3</v>
      </c>
      <c r="GI148" s="24">
        <v>3</v>
      </c>
      <c r="GJ148" s="24">
        <v>2</v>
      </c>
      <c r="GK148" s="24">
        <v>2</v>
      </c>
      <c r="GL148" s="24">
        <v>1</v>
      </c>
      <c r="GM148" s="24">
        <v>1</v>
      </c>
      <c r="GN148" s="24">
        <v>1</v>
      </c>
      <c r="GO148" s="24">
        <v>0</v>
      </c>
      <c r="GP148" s="24">
        <v>0</v>
      </c>
      <c r="GQ148" s="24">
        <v>0</v>
      </c>
      <c r="GR148" s="24">
        <v>0</v>
      </c>
      <c r="GS148" s="24">
        <v>0</v>
      </c>
      <c r="GT148" s="24">
        <v>0</v>
      </c>
      <c r="GU148" s="24">
        <v>0</v>
      </c>
      <c r="GV148" s="24">
        <v>0</v>
      </c>
      <c r="GW148" s="24">
        <v>0</v>
      </c>
      <c r="GX148" s="24">
        <v>0</v>
      </c>
      <c r="GY148" s="25">
        <v>0</v>
      </c>
    </row>
    <row r="149" spans="1:207" s="17" customFormat="1" ht="12.75" hidden="1" x14ac:dyDescent="0.2">
      <c r="A149" s="23" t="s">
        <v>219</v>
      </c>
      <c r="B149" s="24">
        <v>2014</v>
      </c>
      <c r="C149" s="24">
        <f>SUM(Tabla1[[#This Row],[Hombres_0]:[Hombres_100 y más]])</f>
        <v>1286</v>
      </c>
      <c r="D149" s="24">
        <f>SUM(Tabla1[[#This Row],[Mujeres_0]:[Mujeres_100 y más]])</f>
        <v>1190</v>
      </c>
      <c r="E149" s="24">
        <f>Tabla1[[#This Row],[TOTAL HOMBRES]]+Tabla1[[#This Row],[TOTAL MUJERES]]</f>
        <v>2476</v>
      </c>
      <c r="F149" s="24">
        <v>23</v>
      </c>
      <c r="G149" s="24">
        <v>22</v>
      </c>
      <c r="H149" s="24">
        <v>25</v>
      </c>
      <c r="I149" s="24">
        <v>23</v>
      </c>
      <c r="J149" s="24">
        <v>23</v>
      </c>
      <c r="K149" s="24">
        <v>23</v>
      </c>
      <c r="L149" s="24">
        <v>24</v>
      </c>
      <c r="M149" s="24">
        <v>24</v>
      </c>
      <c r="N149" s="24">
        <v>23</v>
      </c>
      <c r="O149" s="24">
        <v>23</v>
      </c>
      <c r="P149" s="24">
        <v>23</v>
      </c>
      <c r="Q149" s="24">
        <v>23</v>
      </c>
      <c r="R149" s="24">
        <v>23</v>
      </c>
      <c r="S149" s="24">
        <v>22</v>
      </c>
      <c r="T149" s="24">
        <v>21</v>
      </c>
      <c r="U149" s="24">
        <v>22</v>
      </c>
      <c r="V149" s="24">
        <v>21</v>
      </c>
      <c r="W149" s="24">
        <v>21</v>
      </c>
      <c r="X149" s="24">
        <v>22</v>
      </c>
      <c r="Y149" s="24">
        <v>21</v>
      </c>
      <c r="Z149" s="24">
        <v>21</v>
      </c>
      <c r="AA149" s="24">
        <v>21</v>
      </c>
      <c r="AB149" s="24">
        <v>20</v>
      </c>
      <c r="AC149" s="24">
        <v>20</v>
      </c>
      <c r="AD149" s="24">
        <v>19</v>
      </c>
      <c r="AE149" s="24">
        <v>19</v>
      </c>
      <c r="AF149" s="24">
        <v>19</v>
      </c>
      <c r="AG149" s="24">
        <v>20</v>
      </c>
      <c r="AH149" s="24">
        <v>19</v>
      </c>
      <c r="AI149" s="24">
        <v>19</v>
      </c>
      <c r="AJ149" s="24">
        <v>18</v>
      </c>
      <c r="AK149" s="24">
        <v>19</v>
      </c>
      <c r="AL149" s="24">
        <v>19</v>
      </c>
      <c r="AM149" s="24">
        <v>18</v>
      </c>
      <c r="AN149" s="24">
        <v>17</v>
      </c>
      <c r="AO149" s="24">
        <v>17</v>
      </c>
      <c r="AP149" s="24">
        <v>16</v>
      </c>
      <c r="AQ149" s="24">
        <v>16</v>
      </c>
      <c r="AR149" s="24">
        <v>15</v>
      </c>
      <c r="AS149" s="24">
        <v>15</v>
      </c>
      <c r="AT149" s="24">
        <v>15</v>
      </c>
      <c r="AU149" s="24">
        <v>15</v>
      </c>
      <c r="AV149" s="24">
        <v>15</v>
      </c>
      <c r="AW149" s="24">
        <v>15</v>
      </c>
      <c r="AX149" s="24">
        <v>15</v>
      </c>
      <c r="AY149" s="24">
        <v>15</v>
      </c>
      <c r="AZ149" s="24">
        <v>16</v>
      </c>
      <c r="BA149" s="24">
        <v>16</v>
      </c>
      <c r="BB149" s="24">
        <v>15</v>
      </c>
      <c r="BC149" s="24">
        <v>15</v>
      </c>
      <c r="BD149" s="24">
        <v>15</v>
      </c>
      <c r="BE149" s="24">
        <v>15</v>
      </c>
      <c r="BF149" s="24">
        <v>15</v>
      </c>
      <c r="BG149" s="24">
        <v>15</v>
      </c>
      <c r="BH149" s="24">
        <v>14</v>
      </c>
      <c r="BI149" s="24">
        <v>14</v>
      </c>
      <c r="BJ149" s="24">
        <v>13</v>
      </c>
      <c r="BK149" s="24">
        <v>12</v>
      </c>
      <c r="BL149" s="24">
        <v>12</v>
      </c>
      <c r="BM149" s="24">
        <v>12</v>
      </c>
      <c r="BN149" s="24">
        <v>11</v>
      </c>
      <c r="BO149" s="24">
        <v>10</v>
      </c>
      <c r="BP149" s="24">
        <v>10</v>
      </c>
      <c r="BQ149" s="24">
        <v>10</v>
      </c>
      <c r="BR149" s="24">
        <v>9</v>
      </c>
      <c r="BS149" s="24">
        <v>9</v>
      </c>
      <c r="BT149" s="24">
        <v>9</v>
      </c>
      <c r="BU149" s="24">
        <v>8</v>
      </c>
      <c r="BV149" s="24">
        <v>8</v>
      </c>
      <c r="BW149" s="24">
        <v>8</v>
      </c>
      <c r="BX149" s="24">
        <v>8</v>
      </c>
      <c r="BY149" s="24">
        <v>6</v>
      </c>
      <c r="BZ149" s="24">
        <v>6</v>
      </c>
      <c r="CA149" s="24">
        <v>6</v>
      </c>
      <c r="CB149" s="24">
        <v>6</v>
      </c>
      <c r="CC149" s="24">
        <v>6</v>
      </c>
      <c r="CD149" s="24">
        <v>6</v>
      </c>
      <c r="CE149" s="24">
        <v>5</v>
      </c>
      <c r="CF149" s="24">
        <v>5</v>
      </c>
      <c r="CG149" s="24">
        <v>4</v>
      </c>
      <c r="CH149" s="24">
        <v>4</v>
      </c>
      <c r="CI149" s="24">
        <v>4</v>
      </c>
      <c r="CJ149" s="24">
        <v>4</v>
      </c>
      <c r="CK149" s="24">
        <v>3</v>
      </c>
      <c r="CL149" s="24">
        <v>3</v>
      </c>
      <c r="CM149" s="24">
        <v>3</v>
      </c>
      <c r="CN149" s="24">
        <v>3</v>
      </c>
      <c r="CO149" s="24">
        <v>1</v>
      </c>
      <c r="CP149" s="24">
        <v>1</v>
      </c>
      <c r="CQ149" s="24">
        <v>1</v>
      </c>
      <c r="CR149" s="24">
        <v>1</v>
      </c>
      <c r="CS149" s="24">
        <v>0</v>
      </c>
      <c r="CT149" s="24">
        <v>0</v>
      </c>
      <c r="CU149" s="24">
        <v>0</v>
      </c>
      <c r="CV149" s="24">
        <v>0</v>
      </c>
      <c r="CW149" s="24">
        <v>0</v>
      </c>
      <c r="CX149" s="24">
        <v>0</v>
      </c>
      <c r="CY149" s="24">
        <v>0</v>
      </c>
      <c r="CZ149" s="24">
        <v>0</v>
      </c>
      <c r="DA149" s="24">
        <v>0</v>
      </c>
      <c r="DB149" s="24">
        <v>0</v>
      </c>
      <c r="DC149" s="24">
        <v>23</v>
      </c>
      <c r="DD149" s="24">
        <v>23</v>
      </c>
      <c r="DE149" s="24">
        <v>23</v>
      </c>
      <c r="DF149" s="24">
        <v>22</v>
      </c>
      <c r="DG149" s="24">
        <v>22</v>
      </c>
      <c r="DH149" s="24">
        <v>21</v>
      </c>
      <c r="DI149" s="24">
        <v>21</v>
      </c>
      <c r="DJ149" s="24">
        <v>21</v>
      </c>
      <c r="DK149" s="24">
        <v>20</v>
      </c>
      <c r="DL149" s="24">
        <v>20</v>
      </c>
      <c r="DM149" s="24">
        <v>20</v>
      </c>
      <c r="DN149" s="24">
        <v>19</v>
      </c>
      <c r="DO149" s="24">
        <v>19</v>
      </c>
      <c r="DP149" s="24">
        <v>19</v>
      </c>
      <c r="DQ149" s="24">
        <v>19</v>
      </c>
      <c r="DR149" s="24">
        <v>19</v>
      </c>
      <c r="DS149" s="24">
        <v>19</v>
      </c>
      <c r="DT149" s="24">
        <v>19</v>
      </c>
      <c r="DU149" s="24">
        <v>20</v>
      </c>
      <c r="DV149" s="24">
        <v>19</v>
      </c>
      <c r="DW149" s="24">
        <v>19</v>
      </c>
      <c r="DX149" s="24">
        <v>18</v>
      </c>
      <c r="DY149" s="24">
        <v>18</v>
      </c>
      <c r="DZ149" s="24">
        <v>18</v>
      </c>
      <c r="EA149" s="24">
        <v>17</v>
      </c>
      <c r="EB149" s="24">
        <v>17</v>
      </c>
      <c r="EC149" s="24">
        <v>17</v>
      </c>
      <c r="ED149" s="24">
        <v>18</v>
      </c>
      <c r="EE149" s="24">
        <v>17</v>
      </c>
      <c r="EF149" s="24">
        <v>17</v>
      </c>
      <c r="EG149" s="24">
        <v>17</v>
      </c>
      <c r="EH149" s="24">
        <v>17</v>
      </c>
      <c r="EI149" s="24">
        <v>17</v>
      </c>
      <c r="EJ149" s="24">
        <v>16</v>
      </c>
      <c r="EK149" s="24">
        <v>16</v>
      </c>
      <c r="EL149" s="24">
        <v>16</v>
      </c>
      <c r="EM149" s="24">
        <v>16</v>
      </c>
      <c r="EN149" s="24">
        <v>16</v>
      </c>
      <c r="EO149" s="24">
        <v>16</v>
      </c>
      <c r="EP149" s="24">
        <v>16</v>
      </c>
      <c r="EQ149" s="24">
        <v>16</v>
      </c>
      <c r="ER149" s="24">
        <v>16</v>
      </c>
      <c r="ES149" s="24">
        <v>17</v>
      </c>
      <c r="ET149" s="24">
        <v>17</v>
      </c>
      <c r="EU149" s="24">
        <v>16</v>
      </c>
      <c r="EV149" s="24">
        <v>16</v>
      </c>
      <c r="EW149" s="24">
        <v>16</v>
      </c>
      <c r="EX149" s="24">
        <v>16</v>
      </c>
      <c r="EY149" s="24">
        <v>15</v>
      </c>
      <c r="EZ149" s="24">
        <v>15</v>
      </c>
      <c r="FA149" s="24">
        <v>15</v>
      </c>
      <c r="FB149" s="24">
        <v>13</v>
      </c>
      <c r="FC149" s="24">
        <v>13</v>
      </c>
      <c r="FD149" s="24">
        <v>12</v>
      </c>
      <c r="FE149" s="24">
        <v>12</v>
      </c>
      <c r="FF149" s="24">
        <v>12</v>
      </c>
      <c r="FG149" s="24">
        <v>12</v>
      </c>
      <c r="FH149" s="24">
        <v>11</v>
      </c>
      <c r="FI149" s="24">
        <v>11</v>
      </c>
      <c r="FJ149" s="24">
        <v>11</v>
      </c>
      <c r="FK149" s="24">
        <v>11</v>
      </c>
      <c r="FL149" s="24">
        <v>10</v>
      </c>
      <c r="FM149" s="24">
        <v>9</v>
      </c>
      <c r="FN149" s="24">
        <v>9</v>
      </c>
      <c r="FO149" s="24">
        <v>9</v>
      </c>
      <c r="FP149" s="24">
        <v>9</v>
      </c>
      <c r="FQ149" s="24">
        <v>9</v>
      </c>
      <c r="FR149" s="24">
        <v>9</v>
      </c>
      <c r="FS149" s="24">
        <v>8</v>
      </c>
      <c r="FT149" s="24">
        <v>8</v>
      </c>
      <c r="FU149" s="24">
        <v>6</v>
      </c>
      <c r="FV149" s="24">
        <v>6</v>
      </c>
      <c r="FW149" s="24">
        <v>6</v>
      </c>
      <c r="FX149" s="24">
        <v>5</v>
      </c>
      <c r="FY149" s="24">
        <v>5</v>
      </c>
      <c r="FZ149" s="24">
        <v>4</v>
      </c>
      <c r="GA149" s="24">
        <v>4</v>
      </c>
      <c r="GB149" s="24">
        <v>4</v>
      </c>
      <c r="GC149" s="24">
        <v>4</v>
      </c>
      <c r="GD149" s="24">
        <v>3</v>
      </c>
      <c r="GE149" s="24">
        <v>3</v>
      </c>
      <c r="GF149" s="24">
        <v>3</v>
      </c>
      <c r="GG149" s="24">
        <v>3</v>
      </c>
      <c r="GH149" s="24">
        <v>3</v>
      </c>
      <c r="GI149" s="24">
        <v>3</v>
      </c>
      <c r="GJ149" s="24">
        <v>2</v>
      </c>
      <c r="GK149" s="24">
        <v>2</v>
      </c>
      <c r="GL149" s="24">
        <v>2</v>
      </c>
      <c r="GM149" s="24">
        <v>1</v>
      </c>
      <c r="GN149" s="24">
        <v>1</v>
      </c>
      <c r="GO149" s="24">
        <v>0</v>
      </c>
      <c r="GP149" s="24">
        <v>0</v>
      </c>
      <c r="GQ149" s="24">
        <v>0</v>
      </c>
      <c r="GR149" s="24">
        <v>0</v>
      </c>
      <c r="GS149" s="24">
        <v>0</v>
      </c>
      <c r="GT149" s="24">
        <v>0</v>
      </c>
      <c r="GU149" s="24">
        <v>0</v>
      </c>
      <c r="GV149" s="24">
        <v>0</v>
      </c>
      <c r="GW149" s="24">
        <v>0</v>
      </c>
      <c r="GX149" s="24">
        <v>0</v>
      </c>
      <c r="GY149" s="25">
        <v>0</v>
      </c>
    </row>
    <row r="150" spans="1:207" s="17" customFormat="1" ht="12.75" hidden="1" x14ac:dyDescent="0.2">
      <c r="A150" s="23" t="s">
        <v>219</v>
      </c>
      <c r="B150" s="24">
        <v>2015</v>
      </c>
      <c r="C150" s="24">
        <f>SUM(Tabla1[[#This Row],[Hombres_0]:[Hombres_100 y más]])</f>
        <v>1280</v>
      </c>
      <c r="D150" s="24">
        <f>SUM(Tabla1[[#This Row],[Mujeres_0]:[Mujeres_100 y más]])</f>
        <v>1186</v>
      </c>
      <c r="E150" s="24">
        <f>Tabla1[[#This Row],[TOTAL HOMBRES]]+Tabla1[[#This Row],[TOTAL MUJERES]]</f>
        <v>2466</v>
      </c>
      <c r="F150" s="24">
        <v>23</v>
      </c>
      <c r="G150" s="24">
        <v>22</v>
      </c>
      <c r="H150" s="24">
        <v>24</v>
      </c>
      <c r="I150" s="24">
        <v>23</v>
      </c>
      <c r="J150" s="24">
        <v>23</v>
      </c>
      <c r="K150" s="24">
        <v>22</v>
      </c>
      <c r="L150" s="24">
        <v>22</v>
      </c>
      <c r="M150" s="24">
        <v>23</v>
      </c>
      <c r="N150" s="24">
        <v>22</v>
      </c>
      <c r="O150" s="24">
        <v>22</v>
      </c>
      <c r="P150" s="24">
        <v>22</v>
      </c>
      <c r="Q150" s="24">
        <v>22</v>
      </c>
      <c r="R150" s="24">
        <v>21</v>
      </c>
      <c r="S150" s="24">
        <v>22</v>
      </c>
      <c r="T150" s="24">
        <v>21</v>
      </c>
      <c r="U150" s="24">
        <v>22</v>
      </c>
      <c r="V150" s="24">
        <v>21</v>
      </c>
      <c r="W150" s="24">
        <v>21</v>
      </c>
      <c r="X150" s="24">
        <v>22</v>
      </c>
      <c r="Y150" s="24">
        <v>21</v>
      </c>
      <c r="Z150" s="24">
        <v>21</v>
      </c>
      <c r="AA150" s="24">
        <v>21</v>
      </c>
      <c r="AB150" s="24">
        <v>20</v>
      </c>
      <c r="AC150" s="24">
        <v>20</v>
      </c>
      <c r="AD150" s="24">
        <v>20</v>
      </c>
      <c r="AE150" s="24">
        <v>19</v>
      </c>
      <c r="AF150" s="24">
        <v>19</v>
      </c>
      <c r="AG150" s="24">
        <v>20</v>
      </c>
      <c r="AH150" s="24">
        <v>19</v>
      </c>
      <c r="AI150" s="24">
        <v>19</v>
      </c>
      <c r="AJ150" s="24">
        <v>18</v>
      </c>
      <c r="AK150" s="24">
        <v>19</v>
      </c>
      <c r="AL150" s="24">
        <v>19</v>
      </c>
      <c r="AM150" s="24">
        <v>19</v>
      </c>
      <c r="AN150" s="24">
        <v>17</v>
      </c>
      <c r="AO150" s="24">
        <v>17</v>
      </c>
      <c r="AP150" s="24">
        <v>16</v>
      </c>
      <c r="AQ150" s="24">
        <v>16</v>
      </c>
      <c r="AR150" s="24">
        <v>16</v>
      </c>
      <c r="AS150" s="24">
        <v>15</v>
      </c>
      <c r="AT150" s="24">
        <v>15</v>
      </c>
      <c r="AU150" s="24">
        <v>15</v>
      </c>
      <c r="AV150" s="24">
        <v>15</v>
      </c>
      <c r="AW150" s="24">
        <v>15</v>
      </c>
      <c r="AX150" s="24">
        <v>15</v>
      </c>
      <c r="AY150" s="24">
        <v>15</v>
      </c>
      <c r="AZ150" s="24">
        <v>16</v>
      </c>
      <c r="BA150" s="24">
        <v>16</v>
      </c>
      <c r="BB150" s="24">
        <v>16</v>
      </c>
      <c r="BC150" s="24">
        <v>15</v>
      </c>
      <c r="BD150" s="24">
        <v>15</v>
      </c>
      <c r="BE150" s="24">
        <v>15</v>
      </c>
      <c r="BF150" s="24">
        <v>15</v>
      </c>
      <c r="BG150" s="24">
        <v>15</v>
      </c>
      <c r="BH150" s="24">
        <v>14</v>
      </c>
      <c r="BI150" s="24">
        <v>14</v>
      </c>
      <c r="BJ150" s="24">
        <v>14</v>
      </c>
      <c r="BK150" s="24">
        <v>13</v>
      </c>
      <c r="BL150" s="24">
        <v>12</v>
      </c>
      <c r="BM150" s="24">
        <v>12</v>
      </c>
      <c r="BN150" s="24">
        <v>12</v>
      </c>
      <c r="BO150" s="24">
        <v>11</v>
      </c>
      <c r="BP150" s="24">
        <v>10</v>
      </c>
      <c r="BQ150" s="24">
        <v>10</v>
      </c>
      <c r="BR150" s="24">
        <v>8</v>
      </c>
      <c r="BS150" s="24">
        <v>8</v>
      </c>
      <c r="BT150" s="24">
        <v>8</v>
      </c>
      <c r="BU150" s="24">
        <v>8</v>
      </c>
      <c r="BV150" s="24">
        <v>7</v>
      </c>
      <c r="BW150" s="24">
        <v>7</v>
      </c>
      <c r="BX150" s="24">
        <v>7</v>
      </c>
      <c r="BY150" s="24">
        <v>7</v>
      </c>
      <c r="BZ150" s="24">
        <v>6</v>
      </c>
      <c r="CA150" s="24">
        <v>6</v>
      </c>
      <c r="CB150" s="24">
        <v>6</v>
      </c>
      <c r="CC150" s="24">
        <v>6</v>
      </c>
      <c r="CD150" s="24">
        <v>6</v>
      </c>
      <c r="CE150" s="24">
        <v>5</v>
      </c>
      <c r="CF150" s="24">
        <v>5</v>
      </c>
      <c r="CG150" s="24">
        <v>4</v>
      </c>
      <c r="CH150" s="24">
        <v>4</v>
      </c>
      <c r="CI150" s="24">
        <v>4</v>
      </c>
      <c r="CJ150" s="24">
        <v>4</v>
      </c>
      <c r="CK150" s="24">
        <v>3</v>
      </c>
      <c r="CL150" s="24">
        <v>3</v>
      </c>
      <c r="CM150" s="24">
        <v>3</v>
      </c>
      <c r="CN150" s="24">
        <v>3</v>
      </c>
      <c r="CO150" s="24">
        <v>2</v>
      </c>
      <c r="CP150" s="24">
        <v>1</v>
      </c>
      <c r="CQ150" s="24">
        <v>1</v>
      </c>
      <c r="CR150" s="24">
        <v>1</v>
      </c>
      <c r="CS150" s="24">
        <v>1</v>
      </c>
      <c r="CT150" s="24">
        <v>0</v>
      </c>
      <c r="CU150" s="24">
        <v>0</v>
      </c>
      <c r="CV150" s="24">
        <v>0</v>
      </c>
      <c r="CW150" s="24">
        <v>0</v>
      </c>
      <c r="CX150" s="24">
        <v>0</v>
      </c>
      <c r="CY150" s="24">
        <v>0</v>
      </c>
      <c r="CZ150" s="24">
        <v>0</v>
      </c>
      <c r="DA150" s="24">
        <v>0</v>
      </c>
      <c r="DB150" s="24">
        <v>0</v>
      </c>
      <c r="DC150" s="24">
        <v>23</v>
      </c>
      <c r="DD150" s="24">
        <v>23</v>
      </c>
      <c r="DE150" s="24">
        <v>23</v>
      </c>
      <c r="DF150" s="24">
        <v>23</v>
      </c>
      <c r="DG150" s="24">
        <v>22</v>
      </c>
      <c r="DH150" s="24">
        <v>21</v>
      </c>
      <c r="DI150" s="24">
        <v>21</v>
      </c>
      <c r="DJ150" s="24">
        <v>21</v>
      </c>
      <c r="DK150" s="24">
        <v>20</v>
      </c>
      <c r="DL150" s="24">
        <v>20</v>
      </c>
      <c r="DM150" s="24">
        <v>19</v>
      </c>
      <c r="DN150" s="24">
        <v>19</v>
      </c>
      <c r="DO150" s="24">
        <v>19</v>
      </c>
      <c r="DP150" s="24">
        <v>19</v>
      </c>
      <c r="DQ150" s="24">
        <v>19</v>
      </c>
      <c r="DR150" s="24">
        <v>19</v>
      </c>
      <c r="DS150" s="24">
        <v>19</v>
      </c>
      <c r="DT150" s="24">
        <v>19</v>
      </c>
      <c r="DU150" s="24">
        <v>19</v>
      </c>
      <c r="DV150" s="24">
        <v>19</v>
      </c>
      <c r="DW150" s="24">
        <v>18</v>
      </c>
      <c r="DX150" s="24">
        <v>18</v>
      </c>
      <c r="DY150" s="24">
        <v>18</v>
      </c>
      <c r="DZ150" s="24">
        <v>18</v>
      </c>
      <c r="EA150" s="24">
        <v>17</v>
      </c>
      <c r="EB150" s="24">
        <v>17</v>
      </c>
      <c r="EC150" s="24">
        <v>17</v>
      </c>
      <c r="ED150" s="24">
        <v>18</v>
      </c>
      <c r="EE150" s="24">
        <v>18</v>
      </c>
      <c r="EF150" s="24">
        <v>17</v>
      </c>
      <c r="EG150" s="24">
        <v>17</v>
      </c>
      <c r="EH150" s="24">
        <v>17</v>
      </c>
      <c r="EI150" s="24">
        <v>17</v>
      </c>
      <c r="EJ150" s="24">
        <v>17</v>
      </c>
      <c r="EK150" s="24">
        <v>16</v>
      </c>
      <c r="EL150" s="24">
        <v>16</v>
      </c>
      <c r="EM150" s="24">
        <v>16</v>
      </c>
      <c r="EN150" s="24">
        <v>16</v>
      </c>
      <c r="EO150" s="24">
        <v>16</v>
      </c>
      <c r="EP150" s="24">
        <v>16</v>
      </c>
      <c r="EQ150" s="24">
        <v>16</v>
      </c>
      <c r="ER150" s="24">
        <v>16</v>
      </c>
      <c r="ES150" s="24">
        <v>17</v>
      </c>
      <c r="ET150" s="24">
        <v>17</v>
      </c>
      <c r="EU150" s="24">
        <v>17</v>
      </c>
      <c r="EV150" s="24">
        <v>16</v>
      </c>
      <c r="EW150" s="24">
        <v>16</v>
      </c>
      <c r="EX150" s="24">
        <v>16</v>
      </c>
      <c r="EY150" s="24">
        <v>16</v>
      </c>
      <c r="EZ150" s="24">
        <v>15</v>
      </c>
      <c r="FA150" s="24">
        <v>15</v>
      </c>
      <c r="FB150" s="24">
        <v>13</v>
      </c>
      <c r="FC150" s="24">
        <v>13</v>
      </c>
      <c r="FD150" s="24">
        <v>13</v>
      </c>
      <c r="FE150" s="24">
        <v>12</v>
      </c>
      <c r="FF150" s="24">
        <v>12</v>
      </c>
      <c r="FG150" s="24">
        <v>12</v>
      </c>
      <c r="FH150" s="24">
        <v>10</v>
      </c>
      <c r="FI150" s="24">
        <v>10</v>
      </c>
      <c r="FJ150" s="24">
        <v>10</v>
      </c>
      <c r="FK150" s="24">
        <v>10</v>
      </c>
      <c r="FL150" s="24">
        <v>10</v>
      </c>
      <c r="FM150" s="24">
        <v>9</v>
      </c>
      <c r="FN150" s="24">
        <v>9</v>
      </c>
      <c r="FO150" s="24">
        <v>8</v>
      </c>
      <c r="FP150" s="24">
        <v>8</v>
      </c>
      <c r="FQ150" s="24">
        <v>8</v>
      </c>
      <c r="FR150" s="24">
        <v>8</v>
      </c>
      <c r="FS150" s="24">
        <v>7</v>
      </c>
      <c r="FT150" s="24">
        <v>7</v>
      </c>
      <c r="FU150" s="24">
        <v>7</v>
      </c>
      <c r="FV150" s="24">
        <v>6</v>
      </c>
      <c r="FW150" s="24">
        <v>6</v>
      </c>
      <c r="FX150" s="24">
        <v>5</v>
      </c>
      <c r="FY150" s="24">
        <v>5</v>
      </c>
      <c r="FZ150" s="24">
        <v>4</v>
      </c>
      <c r="GA150" s="24">
        <v>4</v>
      </c>
      <c r="GB150" s="24">
        <v>4</v>
      </c>
      <c r="GC150" s="24">
        <v>4</v>
      </c>
      <c r="GD150" s="24">
        <v>4</v>
      </c>
      <c r="GE150" s="24">
        <v>3</v>
      </c>
      <c r="GF150" s="24">
        <v>3</v>
      </c>
      <c r="GG150" s="24">
        <v>3</v>
      </c>
      <c r="GH150" s="24">
        <v>3</v>
      </c>
      <c r="GI150" s="24">
        <v>3</v>
      </c>
      <c r="GJ150" s="24">
        <v>2</v>
      </c>
      <c r="GK150" s="24">
        <v>2</v>
      </c>
      <c r="GL150" s="24">
        <v>2</v>
      </c>
      <c r="GM150" s="24">
        <v>1</v>
      </c>
      <c r="GN150" s="24">
        <v>1</v>
      </c>
      <c r="GO150" s="24">
        <v>1</v>
      </c>
      <c r="GP150" s="24">
        <v>0</v>
      </c>
      <c r="GQ150" s="24">
        <v>0</v>
      </c>
      <c r="GR150" s="24">
        <v>0</v>
      </c>
      <c r="GS150" s="24">
        <v>0</v>
      </c>
      <c r="GT150" s="24">
        <v>0</v>
      </c>
      <c r="GU150" s="24">
        <v>0</v>
      </c>
      <c r="GV150" s="24">
        <v>0</v>
      </c>
      <c r="GW150" s="24">
        <v>0</v>
      </c>
      <c r="GX150" s="24">
        <v>0</v>
      </c>
      <c r="GY150" s="25">
        <v>0</v>
      </c>
    </row>
    <row r="151" spans="1:207" s="17" customFormat="1" ht="12.75" hidden="1" x14ac:dyDescent="0.2">
      <c r="A151" s="23" t="s">
        <v>219</v>
      </c>
      <c r="B151" s="24">
        <v>2016</v>
      </c>
      <c r="C151" s="24">
        <f>SUM(Tabla1[[#This Row],[Hombres_0]:[Hombres_100 y más]])</f>
        <v>1246</v>
      </c>
      <c r="D151" s="24">
        <f>SUM(Tabla1[[#This Row],[Mujeres_0]:[Mujeres_100 y más]])</f>
        <v>1149</v>
      </c>
      <c r="E151" s="24">
        <f>Tabla1[[#This Row],[TOTAL HOMBRES]]+Tabla1[[#This Row],[TOTAL MUJERES]]</f>
        <v>2395</v>
      </c>
      <c r="F151" s="24">
        <v>22</v>
      </c>
      <c r="G151" s="24">
        <v>21</v>
      </c>
      <c r="H151" s="24">
        <v>23</v>
      </c>
      <c r="I151" s="24">
        <v>23</v>
      </c>
      <c r="J151" s="24">
        <v>23</v>
      </c>
      <c r="K151" s="24">
        <v>22</v>
      </c>
      <c r="L151" s="24">
        <v>22</v>
      </c>
      <c r="M151" s="24">
        <v>23</v>
      </c>
      <c r="N151" s="24">
        <v>22</v>
      </c>
      <c r="O151" s="24">
        <v>22</v>
      </c>
      <c r="P151" s="24">
        <v>22</v>
      </c>
      <c r="Q151" s="24">
        <v>22</v>
      </c>
      <c r="R151" s="24">
        <v>21</v>
      </c>
      <c r="S151" s="24">
        <v>22</v>
      </c>
      <c r="T151" s="24">
        <v>21</v>
      </c>
      <c r="U151" s="24">
        <v>21</v>
      </c>
      <c r="V151" s="24">
        <v>21</v>
      </c>
      <c r="W151" s="24">
        <v>21</v>
      </c>
      <c r="X151" s="24">
        <v>22</v>
      </c>
      <c r="Y151" s="24">
        <v>21</v>
      </c>
      <c r="Z151" s="24">
        <v>21</v>
      </c>
      <c r="AA151" s="24">
        <v>21</v>
      </c>
      <c r="AB151" s="24">
        <v>19</v>
      </c>
      <c r="AC151" s="24">
        <v>19</v>
      </c>
      <c r="AD151" s="24">
        <v>19</v>
      </c>
      <c r="AE151" s="24">
        <v>18</v>
      </c>
      <c r="AF151" s="24">
        <v>18</v>
      </c>
      <c r="AG151" s="24">
        <v>20</v>
      </c>
      <c r="AH151" s="24">
        <v>19</v>
      </c>
      <c r="AI151" s="24">
        <v>19</v>
      </c>
      <c r="AJ151" s="24">
        <v>18</v>
      </c>
      <c r="AK151" s="24">
        <v>19</v>
      </c>
      <c r="AL151" s="24">
        <v>19</v>
      </c>
      <c r="AM151" s="24">
        <v>19</v>
      </c>
      <c r="AN151" s="24">
        <v>18</v>
      </c>
      <c r="AO151" s="24">
        <v>17</v>
      </c>
      <c r="AP151" s="24">
        <v>15</v>
      </c>
      <c r="AQ151" s="24">
        <v>15</v>
      </c>
      <c r="AR151" s="24">
        <v>15</v>
      </c>
      <c r="AS151" s="24">
        <v>14</v>
      </c>
      <c r="AT151" s="24">
        <v>14</v>
      </c>
      <c r="AU151" s="24">
        <v>14</v>
      </c>
      <c r="AV151" s="24">
        <v>14</v>
      </c>
      <c r="AW151" s="24">
        <v>14</v>
      </c>
      <c r="AX151" s="24">
        <v>14</v>
      </c>
      <c r="AY151" s="24">
        <v>14</v>
      </c>
      <c r="AZ151" s="24">
        <v>15</v>
      </c>
      <c r="BA151" s="24">
        <v>15</v>
      </c>
      <c r="BB151" s="24">
        <v>15</v>
      </c>
      <c r="BC151" s="24">
        <v>15</v>
      </c>
      <c r="BD151" s="24">
        <v>14</v>
      </c>
      <c r="BE151" s="24">
        <v>14</v>
      </c>
      <c r="BF151" s="24">
        <v>14</v>
      </c>
      <c r="BG151" s="24">
        <v>14</v>
      </c>
      <c r="BH151" s="24">
        <v>13</v>
      </c>
      <c r="BI151" s="24">
        <v>13</v>
      </c>
      <c r="BJ151" s="24">
        <v>13</v>
      </c>
      <c r="BK151" s="24">
        <v>12</v>
      </c>
      <c r="BL151" s="24">
        <v>11</v>
      </c>
      <c r="BM151" s="24">
        <v>11</v>
      </c>
      <c r="BN151" s="24">
        <v>11</v>
      </c>
      <c r="BO151" s="24">
        <v>10</v>
      </c>
      <c r="BP151" s="24">
        <v>9</v>
      </c>
      <c r="BQ151" s="24">
        <v>9</v>
      </c>
      <c r="BR151" s="24">
        <v>9</v>
      </c>
      <c r="BS151" s="24">
        <v>8</v>
      </c>
      <c r="BT151" s="24">
        <v>8</v>
      </c>
      <c r="BU151" s="24">
        <v>8</v>
      </c>
      <c r="BV151" s="24">
        <v>7</v>
      </c>
      <c r="BW151" s="24">
        <v>7</v>
      </c>
      <c r="BX151" s="24">
        <v>7</v>
      </c>
      <c r="BY151" s="24">
        <v>7</v>
      </c>
      <c r="BZ151" s="24">
        <v>6</v>
      </c>
      <c r="CA151" s="24">
        <v>6</v>
      </c>
      <c r="CB151" s="24">
        <v>6</v>
      </c>
      <c r="CC151" s="24">
        <v>6</v>
      </c>
      <c r="CD151" s="24">
        <v>6</v>
      </c>
      <c r="CE151" s="24">
        <v>5</v>
      </c>
      <c r="CF151" s="24">
        <v>5</v>
      </c>
      <c r="CG151" s="24">
        <v>4</v>
      </c>
      <c r="CH151" s="24">
        <v>4</v>
      </c>
      <c r="CI151" s="24">
        <v>4</v>
      </c>
      <c r="CJ151" s="24">
        <v>3</v>
      </c>
      <c r="CK151" s="24">
        <v>3</v>
      </c>
      <c r="CL151" s="24">
        <v>3</v>
      </c>
      <c r="CM151" s="24">
        <v>3</v>
      </c>
      <c r="CN151" s="24">
        <v>3</v>
      </c>
      <c r="CO151" s="24">
        <v>2</v>
      </c>
      <c r="CP151" s="24">
        <v>1</v>
      </c>
      <c r="CQ151" s="24">
        <v>1</v>
      </c>
      <c r="CR151" s="24">
        <v>1</v>
      </c>
      <c r="CS151" s="24">
        <v>1</v>
      </c>
      <c r="CT151" s="24">
        <v>1</v>
      </c>
      <c r="CU151" s="24">
        <v>0</v>
      </c>
      <c r="CV151" s="24">
        <v>0</v>
      </c>
      <c r="CW151" s="24">
        <v>0</v>
      </c>
      <c r="CX151" s="24">
        <v>0</v>
      </c>
      <c r="CY151" s="24">
        <v>0</v>
      </c>
      <c r="CZ151" s="24">
        <v>0</v>
      </c>
      <c r="DA151" s="24">
        <v>0</v>
      </c>
      <c r="DB151" s="24">
        <v>0</v>
      </c>
      <c r="DC151" s="24">
        <v>23</v>
      </c>
      <c r="DD151" s="24">
        <v>23</v>
      </c>
      <c r="DE151" s="24">
        <v>23</v>
      </c>
      <c r="DF151" s="24">
        <v>23</v>
      </c>
      <c r="DG151" s="24">
        <v>22</v>
      </c>
      <c r="DH151" s="24">
        <v>21</v>
      </c>
      <c r="DI151" s="24">
        <v>21</v>
      </c>
      <c r="DJ151" s="24">
        <v>21</v>
      </c>
      <c r="DK151" s="24">
        <v>20</v>
      </c>
      <c r="DL151" s="24">
        <v>20</v>
      </c>
      <c r="DM151" s="24">
        <v>18</v>
      </c>
      <c r="DN151" s="24">
        <v>18</v>
      </c>
      <c r="DO151" s="24">
        <v>18</v>
      </c>
      <c r="DP151" s="24">
        <v>18</v>
      </c>
      <c r="DQ151" s="24">
        <v>17</v>
      </c>
      <c r="DR151" s="24">
        <v>17</v>
      </c>
      <c r="DS151" s="24">
        <v>17</v>
      </c>
      <c r="DT151" s="24">
        <v>18</v>
      </c>
      <c r="DU151" s="24">
        <v>18</v>
      </c>
      <c r="DV151" s="24">
        <v>17</v>
      </c>
      <c r="DW151" s="24">
        <v>17</v>
      </c>
      <c r="DX151" s="24">
        <v>17</v>
      </c>
      <c r="DY151" s="24">
        <v>17</v>
      </c>
      <c r="DZ151" s="24">
        <v>17</v>
      </c>
      <c r="EA151" s="24">
        <v>17</v>
      </c>
      <c r="EB151" s="24">
        <v>16</v>
      </c>
      <c r="EC151" s="24">
        <v>16</v>
      </c>
      <c r="ED151" s="24">
        <v>17</v>
      </c>
      <c r="EE151" s="24">
        <v>16</v>
      </c>
      <c r="EF151" s="24">
        <v>16</v>
      </c>
      <c r="EG151" s="24">
        <v>16</v>
      </c>
      <c r="EH151" s="24">
        <v>16</v>
      </c>
      <c r="EI151" s="24">
        <v>15</v>
      </c>
      <c r="EJ151" s="24">
        <v>15</v>
      </c>
      <c r="EK151" s="24">
        <v>15</v>
      </c>
      <c r="EL151" s="24">
        <v>15</v>
      </c>
      <c r="EM151" s="24">
        <v>15</v>
      </c>
      <c r="EN151" s="24">
        <v>15</v>
      </c>
      <c r="EO151" s="24">
        <v>15</v>
      </c>
      <c r="EP151" s="24">
        <v>15</v>
      </c>
      <c r="EQ151" s="24">
        <v>15</v>
      </c>
      <c r="ER151" s="24">
        <v>17</v>
      </c>
      <c r="ES151" s="24">
        <v>17</v>
      </c>
      <c r="ET151" s="24">
        <v>17</v>
      </c>
      <c r="EU151" s="24">
        <v>17</v>
      </c>
      <c r="EV151" s="24">
        <v>16</v>
      </c>
      <c r="EW151" s="24">
        <v>16</v>
      </c>
      <c r="EX151" s="24">
        <v>16</v>
      </c>
      <c r="EY151" s="24">
        <v>16</v>
      </c>
      <c r="EZ151" s="24">
        <v>14</v>
      </c>
      <c r="FA151" s="24">
        <v>14</v>
      </c>
      <c r="FB151" s="24">
        <v>12</v>
      </c>
      <c r="FC151" s="24">
        <v>12</v>
      </c>
      <c r="FD151" s="24">
        <v>12</v>
      </c>
      <c r="FE151" s="24">
        <v>11</v>
      </c>
      <c r="FF151" s="24">
        <v>11</v>
      </c>
      <c r="FG151" s="24">
        <v>11</v>
      </c>
      <c r="FH151" s="24">
        <v>11</v>
      </c>
      <c r="FI151" s="24">
        <v>10</v>
      </c>
      <c r="FJ151" s="24">
        <v>10</v>
      </c>
      <c r="FK151" s="24">
        <v>10</v>
      </c>
      <c r="FL151" s="24">
        <v>10</v>
      </c>
      <c r="FM151" s="24">
        <v>10</v>
      </c>
      <c r="FN151" s="24">
        <v>10</v>
      </c>
      <c r="FO151" s="24">
        <v>10</v>
      </c>
      <c r="FP151" s="24">
        <v>8</v>
      </c>
      <c r="FQ151" s="24">
        <v>8</v>
      </c>
      <c r="FR151" s="24">
        <v>8</v>
      </c>
      <c r="FS151" s="24">
        <v>7</v>
      </c>
      <c r="FT151" s="24">
        <v>7</v>
      </c>
      <c r="FU151" s="24">
        <v>7</v>
      </c>
      <c r="FV151" s="24">
        <v>7</v>
      </c>
      <c r="FW151" s="24">
        <v>6</v>
      </c>
      <c r="FX151" s="24">
        <v>5</v>
      </c>
      <c r="FY151" s="24">
        <v>5</v>
      </c>
      <c r="FZ151" s="24">
        <v>5</v>
      </c>
      <c r="GA151" s="24">
        <v>4</v>
      </c>
      <c r="GB151" s="24">
        <v>4</v>
      </c>
      <c r="GC151" s="24">
        <v>4</v>
      </c>
      <c r="GD151" s="24">
        <v>4</v>
      </c>
      <c r="GE151" s="24">
        <v>3</v>
      </c>
      <c r="GF151" s="24">
        <v>3</v>
      </c>
      <c r="GG151" s="24">
        <v>3</v>
      </c>
      <c r="GH151" s="24">
        <v>3</v>
      </c>
      <c r="GI151" s="24">
        <v>3</v>
      </c>
      <c r="GJ151" s="24">
        <v>2</v>
      </c>
      <c r="GK151" s="24">
        <v>2</v>
      </c>
      <c r="GL151" s="24">
        <v>2</v>
      </c>
      <c r="GM151" s="24">
        <v>1</v>
      </c>
      <c r="GN151" s="24">
        <v>1</v>
      </c>
      <c r="GO151" s="24">
        <v>1</v>
      </c>
      <c r="GP151" s="24">
        <v>0</v>
      </c>
      <c r="GQ151" s="24">
        <v>0</v>
      </c>
      <c r="GR151" s="24">
        <v>0</v>
      </c>
      <c r="GS151" s="24">
        <v>0</v>
      </c>
      <c r="GT151" s="24">
        <v>0</v>
      </c>
      <c r="GU151" s="24">
        <v>0</v>
      </c>
      <c r="GV151" s="24">
        <v>0</v>
      </c>
      <c r="GW151" s="24">
        <v>0</v>
      </c>
      <c r="GX151" s="24">
        <v>0</v>
      </c>
      <c r="GY151" s="25">
        <v>0</v>
      </c>
    </row>
    <row r="152" spans="1:207" s="17" customFormat="1" ht="12.75" hidden="1" x14ac:dyDescent="0.2">
      <c r="A152" s="23" t="s">
        <v>219</v>
      </c>
      <c r="B152" s="24">
        <v>2017</v>
      </c>
      <c r="C152" s="24">
        <f>SUM(Tabla1[[#This Row],[Hombres_0]:[Hombres_100 y más]])</f>
        <v>1222</v>
      </c>
      <c r="D152" s="24">
        <f>SUM(Tabla1[[#This Row],[Mujeres_0]:[Mujeres_100 y más]])</f>
        <v>1138</v>
      </c>
      <c r="E152" s="24">
        <f>Tabla1[[#This Row],[TOTAL HOMBRES]]+Tabla1[[#This Row],[TOTAL MUJERES]]</f>
        <v>2360</v>
      </c>
      <c r="F152" s="24">
        <v>21</v>
      </c>
      <c r="G152" s="24">
        <v>20</v>
      </c>
      <c r="H152" s="24">
        <v>22</v>
      </c>
      <c r="I152" s="24">
        <v>22</v>
      </c>
      <c r="J152" s="24">
        <v>22</v>
      </c>
      <c r="K152" s="24">
        <v>22</v>
      </c>
      <c r="L152" s="24">
        <v>21</v>
      </c>
      <c r="M152" s="24">
        <v>22</v>
      </c>
      <c r="N152" s="24">
        <v>21</v>
      </c>
      <c r="O152" s="24">
        <v>21</v>
      </c>
      <c r="P152" s="24">
        <v>21</v>
      </c>
      <c r="Q152" s="24">
        <v>21</v>
      </c>
      <c r="R152" s="24">
        <v>20</v>
      </c>
      <c r="S152" s="24">
        <v>21</v>
      </c>
      <c r="T152" s="24">
        <v>20</v>
      </c>
      <c r="U152" s="24">
        <v>20</v>
      </c>
      <c r="V152" s="24">
        <v>20</v>
      </c>
      <c r="W152" s="24">
        <v>20</v>
      </c>
      <c r="X152" s="24">
        <v>21</v>
      </c>
      <c r="Y152" s="24">
        <v>20</v>
      </c>
      <c r="Z152" s="24">
        <v>20</v>
      </c>
      <c r="AA152" s="24">
        <v>19</v>
      </c>
      <c r="AB152" s="24">
        <v>19</v>
      </c>
      <c r="AC152" s="24">
        <v>19</v>
      </c>
      <c r="AD152" s="24">
        <v>19</v>
      </c>
      <c r="AE152" s="24">
        <v>18</v>
      </c>
      <c r="AF152" s="24">
        <v>18</v>
      </c>
      <c r="AG152" s="24">
        <v>19</v>
      </c>
      <c r="AH152" s="24">
        <v>18</v>
      </c>
      <c r="AI152" s="24">
        <v>18</v>
      </c>
      <c r="AJ152" s="24">
        <v>17</v>
      </c>
      <c r="AK152" s="24">
        <v>17</v>
      </c>
      <c r="AL152" s="24">
        <v>18</v>
      </c>
      <c r="AM152" s="24">
        <v>17</v>
      </c>
      <c r="AN152" s="24">
        <v>17</v>
      </c>
      <c r="AO152" s="24">
        <v>16</v>
      </c>
      <c r="AP152" s="24">
        <v>16</v>
      </c>
      <c r="AQ152" s="24">
        <v>15</v>
      </c>
      <c r="AR152" s="24">
        <v>15</v>
      </c>
      <c r="AS152" s="24">
        <v>14</v>
      </c>
      <c r="AT152" s="24">
        <v>14</v>
      </c>
      <c r="AU152" s="24">
        <v>14</v>
      </c>
      <c r="AV152" s="24">
        <v>14</v>
      </c>
      <c r="AW152" s="24">
        <v>14</v>
      </c>
      <c r="AX152" s="24">
        <v>14</v>
      </c>
      <c r="AY152" s="24">
        <v>14</v>
      </c>
      <c r="AZ152" s="24">
        <v>15</v>
      </c>
      <c r="BA152" s="24">
        <v>15</v>
      </c>
      <c r="BB152" s="24">
        <v>15</v>
      </c>
      <c r="BC152" s="24">
        <v>15</v>
      </c>
      <c r="BD152" s="24">
        <v>15</v>
      </c>
      <c r="BE152" s="24">
        <v>14</v>
      </c>
      <c r="BF152" s="24">
        <v>14</v>
      </c>
      <c r="BG152" s="24">
        <v>14</v>
      </c>
      <c r="BH152" s="24">
        <v>14</v>
      </c>
      <c r="BI152" s="24">
        <v>13</v>
      </c>
      <c r="BJ152" s="24">
        <v>13</v>
      </c>
      <c r="BK152" s="24">
        <v>13</v>
      </c>
      <c r="BL152" s="24">
        <v>12</v>
      </c>
      <c r="BM152" s="24">
        <v>11</v>
      </c>
      <c r="BN152" s="24">
        <v>11</v>
      </c>
      <c r="BO152" s="24">
        <v>11</v>
      </c>
      <c r="BP152" s="24">
        <v>10</v>
      </c>
      <c r="BQ152" s="24">
        <v>9</v>
      </c>
      <c r="BR152" s="24">
        <v>9</v>
      </c>
      <c r="BS152" s="24">
        <v>9</v>
      </c>
      <c r="BT152" s="24">
        <v>8</v>
      </c>
      <c r="BU152" s="24">
        <v>8</v>
      </c>
      <c r="BV152" s="24">
        <v>8</v>
      </c>
      <c r="BW152" s="24">
        <v>7</v>
      </c>
      <c r="BX152" s="24">
        <v>7</v>
      </c>
      <c r="BY152" s="24">
        <v>7</v>
      </c>
      <c r="BZ152" s="24">
        <v>6</v>
      </c>
      <c r="CA152" s="24">
        <v>6</v>
      </c>
      <c r="CB152" s="24">
        <v>6</v>
      </c>
      <c r="CC152" s="24">
        <v>6</v>
      </c>
      <c r="CD152" s="24">
        <v>6</v>
      </c>
      <c r="CE152" s="24">
        <v>5</v>
      </c>
      <c r="CF152" s="24">
        <v>5</v>
      </c>
      <c r="CG152" s="24">
        <v>4</v>
      </c>
      <c r="CH152" s="24">
        <v>4</v>
      </c>
      <c r="CI152" s="24">
        <v>4</v>
      </c>
      <c r="CJ152" s="24">
        <v>3</v>
      </c>
      <c r="CK152" s="24">
        <v>3</v>
      </c>
      <c r="CL152" s="24">
        <v>3</v>
      </c>
      <c r="CM152" s="24">
        <v>3</v>
      </c>
      <c r="CN152" s="24">
        <v>3</v>
      </c>
      <c r="CO152" s="24">
        <v>2</v>
      </c>
      <c r="CP152" s="24">
        <v>1</v>
      </c>
      <c r="CQ152" s="24">
        <v>1</v>
      </c>
      <c r="CR152" s="24">
        <v>1</v>
      </c>
      <c r="CS152" s="24">
        <v>1</v>
      </c>
      <c r="CT152" s="24">
        <v>1</v>
      </c>
      <c r="CU152" s="24">
        <v>0</v>
      </c>
      <c r="CV152" s="24">
        <v>0</v>
      </c>
      <c r="CW152" s="24">
        <v>0</v>
      </c>
      <c r="CX152" s="24">
        <v>0</v>
      </c>
      <c r="CY152" s="24">
        <v>0</v>
      </c>
      <c r="CZ152" s="24">
        <v>0</v>
      </c>
      <c r="DA152" s="24">
        <v>0</v>
      </c>
      <c r="DB152" s="24">
        <v>0</v>
      </c>
      <c r="DC152" s="24">
        <v>22</v>
      </c>
      <c r="DD152" s="24">
        <v>22</v>
      </c>
      <c r="DE152" s="24">
        <v>22</v>
      </c>
      <c r="DF152" s="24">
        <v>22</v>
      </c>
      <c r="DG152" s="24">
        <v>21</v>
      </c>
      <c r="DH152" s="24">
        <v>20</v>
      </c>
      <c r="DI152" s="24">
        <v>20</v>
      </c>
      <c r="DJ152" s="24">
        <v>20</v>
      </c>
      <c r="DK152" s="24">
        <v>19</v>
      </c>
      <c r="DL152" s="24">
        <v>19</v>
      </c>
      <c r="DM152" s="24">
        <v>18</v>
      </c>
      <c r="DN152" s="24">
        <v>18</v>
      </c>
      <c r="DO152" s="24">
        <v>18</v>
      </c>
      <c r="DP152" s="24">
        <v>18</v>
      </c>
      <c r="DQ152" s="24">
        <v>17</v>
      </c>
      <c r="DR152" s="24">
        <v>17</v>
      </c>
      <c r="DS152" s="24">
        <v>17</v>
      </c>
      <c r="DT152" s="24">
        <v>17</v>
      </c>
      <c r="DU152" s="24">
        <v>17</v>
      </c>
      <c r="DV152" s="24">
        <v>17</v>
      </c>
      <c r="DW152" s="24">
        <v>17</v>
      </c>
      <c r="DX152" s="24">
        <v>17</v>
      </c>
      <c r="DY152" s="24">
        <v>17</v>
      </c>
      <c r="DZ152" s="24">
        <v>17</v>
      </c>
      <c r="EA152" s="24">
        <v>17</v>
      </c>
      <c r="EB152" s="24">
        <v>16</v>
      </c>
      <c r="EC152" s="24">
        <v>16</v>
      </c>
      <c r="ED152" s="24">
        <v>16</v>
      </c>
      <c r="EE152" s="24">
        <v>17</v>
      </c>
      <c r="EF152" s="24">
        <v>16</v>
      </c>
      <c r="EG152" s="24">
        <v>16</v>
      </c>
      <c r="EH152" s="24">
        <v>16</v>
      </c>
      <c r="EI152" s="24">
        <v>16</v>
      </c>
      <c r="EJ152" s="24">
        <v>15</v>
      </c>
      <c r="EK152" s="24">
        <v>15</v>
      </c>
      <c r="EL152" s="24">
        <v>15</v>
      </c>
      <c r="EM152" s="24">
        <v>15</v>
      </c>
      <c r="EN152" s="24">
        <v>15</v>
      </c>
      <c r="EO152" s="24">
        <v>15</v>
      </c>
      <c r="EP152" s="24">
        <v>15</v>
      </c>
      <c r="EQ152" s="24">
        <v>15</v>
      </c>
      <c r="ER152" s="24">
        <v>16</v>
      </c>
      <c r="ES152" s="24">
        <v>16</v>
      </c>
      <c r="ET152" s="24">
        <v>16</v>
      </c>
      <c r="EU152" s="24">
        <v>16</v>
      </c>
      <c r="EV152" s="24">
        <v>15</v>
      </c>
      <c r="EW152" s="24">
        <v>15</v>
      </c>
      <c r="EX152" s="24">
        <v>15</v>
      </c>
      <c r="EY152" s="24">
        <v>15</v>
      </c>
      <c r="EZ152" s="24">
        <v>14</v>
      </c>
      <c r="FA152" s="24">
        <v>14</v>
      </c>
      <c r="FB152" s="24">
        <v>12</v>
      </c>
      <c r="FC152" s="24">
        <v>12</v>
      </c>
      <c r="FD152" s="24">
        <v>12</v>
      </c>
      <c r="FE152" s="24">
        <v>12</v>
      </c>
      <c r="FF152" s="24">
        <v>11</v>
      </c>
      <c r="FG152" s="24">
        <v>11</v>
      </c>
      <c r="FH152" s="24">
        <v>11</v>
      </c>
      <c r="FI152" s="24">
        <v>11</v>
      </c>
      <c r="FJ152" s="24">
        <v>10</v>
      </c>
      <c r="FK152" s="24">
        <v>10</v>
      </c>
      <c r="FL152" s="24">
        <v>10</v>
      </c>
      <c r="FM152" s="24">
        <v>10</v>
      </c>
      <c r="FN152" s="24">
        <v>10</v>
      </c>
      <c r="FO152" s="24">
        <v>10</v>
      </c>
      <c r="FP152" s="24">
        <v>9</v>
      </c>
      <c r="FQ152" s="24">
        <v>9</v>
      </c>
      <c r="FR152" s="24">
        <v>9</v>
      </c>
      <c r="FS152" s="24">
        <v>8</v>
      </c>
      <c r="FT152" s="24">
        <v>7</v>
      </c>
      <c r="FU152" s="24">
        <v>7</v>
      </c>
      <c r="FV152" s="24">
        <v>7</v>
      </c>
      <c r="FW152" s="24">
        <v>7</v>
      </c>
      <c r="FX152" s="24">
        <v>5</v>
      </c>
      <c r="FY152" s="24">
        <v>5</v>
      </c>
      <c r="FZ152" s="24">
        <v>5</v>
      </c>
      <c r="GA152" s="24">
        <v>4</v>
      </c>
      <c r="GB152" s="24">
        <v>4</v>
      </c>
      <c r="GC152" s="24">
        <v>4</v>
      </c>
      <c r="GD152" s="24">
        <v>4</v>
      </c>
      <c r="GE152" s="24">
        <v>3</v>
      </c>
      <c r="GF152" s="24">
        <v>3</v>
      </c>
      <c r="GG152" s="24">
        <v>3</v>
      </c>
      <c r="GH152" s="24">
        <v>3</v>
      </c>
      <c r="GI152" s="24">
        <v>3</v>
      </c>
      <c r="GJ152" s="24">
        <v>2</v>
      </c>
      <c r="GK152" s="24">
        <v>2</v>
      </c>
      <c r="GL152" s="24">
        <v>2</v>
      </c>
      <c r="GM152" s="24">
        <v>2</v>
      </c>
      <c r="GN152" s="24">
        <v>1</v>
      </c>
      <c r="GO152" s="24">
        <v>1</v>
      </c>
      <c r="GP152" s="24">
        <v>0</v>
      </c>
      <c r="GQ152" s="24">
        <v>0</v>
      </c>
      <c r="GR152" s="24">
        <v>0</v>
      </c>
      <c r="GS152" s="24">
        <v>0</v>
      </c>
      <c r="GT152" s="24">
        <v>0</v>
      </c>
      <c r="GU152" s="24">
        <v>0</v>
      </c>
      <c r="GV152" s="24">
        <v>0</v>
      </c>
      <c r="GW152" s="24">
        <v>0</v>
      </c>
      <c r="GX152" s="24">
        <v>0</v>
      </c>
      <c r="GY152" s="25">
        <v>0</v>
      </c>
    </row>
    <row r="153" spans="1:207" s="17" customFormat="1" ht="12.75" hidden="1" x14ac:dyDescent="0.2">
      <c r="A153" s="23" t="s">
        <v>219</v>
      </c>
      <c r="B153" s="24">
        <v>2018</v>
      </c>
      <c r="C153" s="24">
        <f>SUM(Tabla1[[#This Row],[Hombres_0]:[Hombres_100 y más]])</f>
        <v>1240</v>
      </c>
      <c r="D153" s="24">
        <f>SUM(Tabla1[[#This Row],[Mujeres_0]:[Mujeres_100 y más]])</f>
        <v>1150</v>
      </c>
      <c r="E153" s="24">
        <f>Tabla1[[#This Row],[TOTAL HOMBRES]]+Tabla1[[#This Row],[TOTAL MUJERES]]</f>
        <v>2390</v>
      </c>
      <c r="F153" s="24">
        <v>21</v>
      </c>
      <c r="G153" s="24">
        <v>20</v>
      </c>
      <c r="H153" s="24">
        <v>22</v>
      </c>
      <c r="I153" s="24">
        <v>21</v>
      </c>
      <c r="J153" s="24">
        <v>22</v>
      </c>
      <c r="K153" s="24">
        <v>21</v>
      </c>
      <c r="L153" s="24">
        <v>22</v>
      </c>
      <c r="M153" s="24">
        <v>20</v>
      </c>
      <c r="N153" s="24">
        <v>22</v>
      </c>
      <c r="O153" s="24">
        <v>21</v>
      </c>
      <c r="P153" s="24">
        <v>21</v>
      </c>
      <c r="Q153" s="24">
        <v>20</v>
      </c>
      <c r="R153" s="24">
        <v>21</v>
      </c>
      <c r="S153" s="24">
        <v>21</v>
      </c>
      <c r="T153" s="24">
        <v>20</v>
      </c>
      <c r="U153" s="24">
        <v>20</v>
      </c>
      <c r="V153" s="24">
        <v>21</v>
      </c>
      <c r="W153" s="24">
        <v>19</v>
      </c>
      <c r="X153" s="24">
        <v>19</v>
      </c>
      <c r="Y153" s="24">
        <v>21</v>
      </c>
      <c r="Z153" s="24">
        <v>19</v>
      </c>
      <c r="AA153" s="24">
        <v>21</v>
      </c>
      <c r="AB153" s="24">
        <v>19</v>
      </c>
      <c r="AC153" s="24">
        <v>20</v>
      </c>
      <c r="AD153" s="24">
        <v>19</v>
      </c>
      <c r="AE153" s="24">
        <v>18</v>
      </c>
      <c r="AF153" s="24">
        <v>20</v>
      </c>
      <c r="AG153" s="24">
        <v>18</v>
      </c>
      <c r="AH153" s="24">
        <v>19</v>
      </c>
      <c r="AI153" s="24">
        <v>18</v>
      </c>
      <c r="AJ153" s="24">
        <v>18</v>
      </c>
      <c r="AK153" s="24">
        <v>18</v>
      </c>
      <c r="AL153" s="24">
        <v>17</v>
      </c>
      <c r="AM153" s="24">
        <v>18</v>
      </c>
      <c r="AN153" s="24">
        <v>16</v>
      </c>
      <c r="AO153" s="24">
        <v>17</v>
      </c>
      <c r="AP153" s="24">
        <v>15</v>
      </c>
      <c r="AQ153" s="24">
        <v>16</v>
      </c>
      <c r="AR153" s="24">
        <v>15</v>
      </c>
      <c r="AS153" s="24">
        <v>15</v>
      </c>
      <c r="AT153" s="24">
        <v>14</v>
      </c>
      <c r="AU153" s="24">
        <v>15</v>
      </c>
      <c r="AV153" s="24">
        <v>14</v>
      </c>
      <c r="AW153" s="24">
        <v>15</v>
      </c>
      <c r="AX153" s="24">
        <v>14</v>
      </c>
      <c r="AY153" s="24">
        <v>14</v>
      </c>
      <c r="AZ153" s="24">
        <v>17</v>
      </c>
      <c r="BA153" s="24">
        <v>15</v>
      </c>
      <c r="BB153" s="24">
        <v>15</v>
      </c>
      <c r="BC153" s="24">
        <v>16</v>
      </c>
      <c r="BD153" s="24">
        <v>16</v>
      </c>
      <c r="BE153" s="24">
        <v>14</v>
      </c>
      <c r="BF153" s="24">
        <v>15</v>
      </c>
      <c r="BG153" s="24">
        <v>14</v>
      </c>
      <c r="BH153" s="24">
        <v>13</v>
      </c>
      <c r="BI153" s="24">
        <v>14</v>
      </c>
      <c r="BJ153" s="24">
        <v>13</v>
      </c>
      <c r="BK153" s="24">
        <v>13</v>
      </c>
      <c r="BL153" s="24">
        <v>13</v>
      </c>
      <c r="BM153" s="24">
        <v>12</v>
      </c>
      <c r="BN153" s="24">
        <v>11</v>
      </c>
      <c r="BO153" s="24">
        <v>11</v>
      </c>
      <c r="BP153" s="24">
        <v>10</v>
      </c>
      <c r="BQ153" s="24">
        <v>10</v>
      </c>
      <c r="BR153" s="24">
        <v>8</v>
      </c>
      <c r="BS153" s="24">
        <v>10</v>
      </c>
      <c r="BT153" s="24">
        <v>8</v>
      </c>
      <c r="BU153" s="24">
        <v>9</v>
      </c>
      <c r="BV153" s="24">
        <v>7</v>
      </c>
      <c r="BW153" s="24">
        <v>7</v>
      </c>
      <c r="BX153" s="24">
        <v>7</v>
      </c>
      <c r="BY153" s="24">
        <v>7</v>
      </c>
      <c r="BZ153" s="24">
        <v>7</v>
      </c>
      <c r="CA153" s="24">
        <v>7</v>
      </c>
      <c r="CB153" s="24">
        <v>6</v>
      </c>
      <c r="CC153" s="24">
        <v>6</v>
      </c>
      <c r="CD153" s="24">
        <v>6</v>
      </c>
      <c r="CE153" s="24">
        <v>5</v>
      </c>
      <c r="CF153" s="24">
        <v>5</v>
      </c>
      <c r="CG153" s="24">
        <v>4</v>
      </c>
      <c r="CH153" s="24">
        <v>4</v>
      </c>
      <c r="CI153" s="24">
        <v>3</v>
      </c>
      <c r="CJ153" s="24">
        <v>3</v>
      </c>
      <c r="CK153" s="24">
        <v>4</v>
      </c>
      <c r="CL153" s="24">
        <v>3</v>
      </c>
      <c r="CM153" s="24">
        <v>2</v>
      </c>
      <c r="CN153" s="24">
        <v>3</v>
      </c>
      <c r="CO153" s="24">
        <v>2</v>
      </c>
      <c r="CP153" s="24">
        <v>3</v>
      </c>
      <c r="CQ153" s="24">
        <v>0</v>
      </c>
      <c r="CR153" s="24">
        <v>0</v>
      </c>
      <c r="CS153" s="24">
        <v>1</v>
      </c>
      <c r="CT153" s="24">
        <v>1</v>
      </c>
      <c r="CU153" s="24">
        <v>0</v>
      </c>
      <c r="CV153" s="24">
        <v>0</v>
      </c>
      <c r="CW153" s="24">
        <v>1</v>
      </c>
      <c r="CX153" s="24">
        <v>0</v>
      </c>
      <c r="CY153" s="24">
        <v>0</v>
      </c>
      <c r="CZ153" s="24">
        <v>2</v>
      </c>
      <c r="DA153" s="24">
        <v>0</v>
      </c>
      <c r="DB153" s="24">
        <v>0</v>
      </c>
      <c r="DC153" s="24">
        <v>22</v>
      </c>
      <c r="DD153" s="24">
        <v>22</v>
      </c>
      <c r="DE153" s="24">
        <v>22</v>
      </c>
      <c r="DF153" s="24">
        <v>22</v>
      </c>
      <c r="DG153" s="24">
        <v>21</v>
      </c>
      <c r="DH153" s="24">
        <v>20</v>
      </c>
      <c r="DI153" s="24">
        <v>20</v>
      </c>
      <c r="DJ153" s="24">
        <v>20</v>
      </c>
      <c r="DK153" s="24">
        <v>19</v>
      </c>
      <c r="DL153" s="24">
        <v>17</v>
      </c>
      <c r="DM153" s="24">
        <v>18</v>
      </c>
      <c r="DN153" s="24">
        <v>18</v>
      </c>
      <c r="DO153" s="24">
        <v>17</v>
      </c>
      <c r="DP153" s="24">
        <v>18</v>
      </c>
      <c r="DQ153" s="24">
        <v>17</v>
      </c>
      <c r="DR153" s="24">
        <v>17</v>
      </c>
      <c r="DS153" s="24">
        <v>17</v>
      </c>
      <c r="DT153" s="24">
        <v>18</v>
      </c>
      <c r="DU153" s="24">
        <v>18</v>
      </c>
      <c r="DV153" s="24">
        <v>17</v>
      </c>
      <c r="DW153" s="24">
        <v>16</v>
      </c>
      <c r="DX153" s="24">
        <v>18</v>
      </c>
      <c r="DY153" s="24">
        <v>17</v>
      </c>
      <c r="DZ153" s="24">
        <v>17</v>
      </c>
      <c r="EA153" s="24">
        <v>18</v>
      </c>
      <c r="EB153" s="24">
        <v>17</v>
      </c>
      <c r="EC153" s="24">
        <v>17</v>
      </c>
      <c r="ED153" s="24">
        <v>17</v>
      </c>
      <c r="EE153" s="24">
        <v>16</v>
      </c>
      <c r="EF153" s="24">
        <v>15</v>
      </c>
      <c r="EG153" s="24">
        <v>17</v>
      </c>
      <c r="EH153" s="24">
        <v>16</v>
      </c>
      <c r="EI153" s="24">
        <v>16</v>
      </c>
      <c r="EJ153" s="24">
        <v>17</v>
      </c>
      <c r="EK153" s="24">
        <v>15</v>
      </c>
      <c r="EL153" s="24">
        <v>15</v>
      </c>
      <c r="EM153" s="24">
        <v>14</v>
      </c>
      <c r="EN153" s="24">
        <v>15</v>
      </c>
      <c r="EO153" s="24">
        <v>15</v>
      </c>
      <c r="EP153" s="24">
        <v>16</v>
      </c>
      <c r="EQ153" s="24">
        <v>16</v>
      </c>
      <c r="ER153" s="24">
        <v>16</v>
      </c>
      <c r="ES153" s="24">
        <v>17</v>
      </c>
      <c r="ET153" s="24">
        <v>15</v>
      </c>
      <c r="EU153" s="24">
        <v>16</v>
      </c>
      <c r="EV153" s="24">
        <v>15</v>
      </c>
      <c r="EW153" s="24">
        <v>15</v>
      </c>
      <c r="EX153" s="24">
        <v>15</v>
      </c>
      <c r="EY153" s="24">
        <v>15</v>
      </c>
      <c r="EZ153" s="24">
        <v>15</v>
      </c>
      <c r="FA153" s="24">
        <v>13</v>
      </c>
      <c r="FB153" s="24">
        <v>14</v>
      </c>
      <c r="FC153" s="24">
        <v>12</v>
      </c>
      <c r="FD153" s="24">
        <v>11</v>
      </c>
      <c r="FE153" s="24">
        <v>11</v>
      </c>
      <c r="FF153" s="24">
        <v>11</v>
      </c>
      <c r="FG153" s="24">
        <v>11</v>
      </c>
      <c r="FH153" s="24">
        <v>11</v>
      </c>
      <c r="FI153" s="24">
        <v>11</v>
      </c>
      <c r="FJ153" s="24">
        <v>11</v>
      </c>
      <c r="FK153" s="24">
        <v>12</v>
      </c>
      <c r="FL153" s="24">
        <v>9</v>
      </c>
      <c r="FM153" s="24">
        <v>10</v>
      </c>
      <c r="FN153" s="24">
        <v>10</v>
      </c>
      <c r="FO153" s="24">
        <v>9</v>
      </c>
      <c r="FP153" s="24">
        <v>10</v>
      </c>
      <c r="FQ153" s="24">
        <v>8</v>
      </c>
      <c r="FR153" s="24">
        <v>9</v>
      </c>
      <c r="FS153" s="24">
        <v>9</v>
      </c>
      <c r="FT153" s="24">
        <v>8</v>
      </c>
      <c r="FU153" s="24">
        <v>8</v>
      </c>
      <c r="FV153" s="24">
        <v>7</v>
      </c>
      <c r="FW153" s="24">
        <v>7</v>
      </c>
      <c r="FX153" s="24">
        <v>5</v>
      </c>
      <c r="FY153" s="24">
        <v>5</v>
      </c>
      <c r="FZ153" s="24">
        <v>5</v>
      </c>
      <c r="GA153" s="24">
        <v>5</v>
      </c>
      <c r="GB153" s="24">
        <v>3</v>
      </c>
      <c r="GC153" s="24">
        <v>4</v>
      </c>
      <c r="GD153" s="24">
        <v>3</v>
      </c>
      <c r="GE153" s="24">
        <v>4</v>
      </c>
      <c r="GF153" s="24">
        <v>4</v>
      </c>
      <c r="GG153" s="24">
        <v>1</v>
      </c>
      <c r="GH153" s="24">
        <v>2</v>
      </c>
      <c r="GI153" s="24">
        <v>3</v>
      </c>
      <c r="GJ153" s="24">
        <v>2</v>
      </c>
      <c r="GK153" s="24">
        <v>3</v>
      </c>
      <c r="GL153" s="24">
        <v>1</v>
      </c>
      <c r="GM153" s="24">
        <v>3</v>
      </c>
      <c r="GN153" s="24">
        <v>1</v>
      </c>
      <c r="GO153" s="24">
        <v>0</v>
      </c>
      <c r="GP153" s="24">
        <v>1</v>
      </c>
      <c r="GQ153" s="24">
        <v>1</v>
      </c>
      <c r="GR153" s="24">
        <v>0</v>
      </c>
      <c r="GS153" s="24">
        <v>0</v>
      </c>
      <c r="GT153" s="24">
        <v>1</v>
      </c>
      <c r="GU153" s="24">
        <v>0</v>
      </c>
      <c r="GV153" s="24">
        <v>0</v>
      </c>
      <c r="GW153" s="24">
        <v>0</v>
      </c>
      <c r="GX153" s="24">
        <v>2</v>
      </c>
      <c r="GY153" s="25">
        <v>0</v>
      </c>
    </row>
    <row r="154" spans="1:207" s="17" customFormat="1" ht="12.75" hidden="1" x14ac:dyDescent="0.2">
      <c r="A154" s="23" t="s">
        <v>219</v>
      </c>
      <c r="B154" s="24">
        <v>2019</v>
      </c>
      <c r="C154" s="24">
        <f>SUM(Tabla1[[#This Row],[Hombres_0]:[Hombres_100 y más]])</f>
        <v>1245</v>
      </c>
      <c r="D154" s="24">
        <f>SUM(Tabla1[[#This Row],[Mujeres_0]:[Mujeres_100 y más]])</f>
        <v>1155</v>
      </c>
      <c r="E154" s="24">
        <f>Tabla1[[#This Row],[TOTAL HOMBRES]]+Tabla1[[#This Row],[TOTAL MUJERES]]</f>
        <v>2400</v>
      </c>
      <c r="F154" s="24">
        <v>21</v>
      </c>
      <c r="G154" s="24">
        <v>21</v>
      </c>
      <c r="H154" s="24">
        <v>21</v>
      </c>
      <c r="I154" s="24">
        <v>22</v>
      </c>
      <c r="J154" s="24">
        <v>20</v>
      </c>
      <c r="K154" s="24">
        <v>22</v>
      </c>
      <c r="L154" s="24">
        <v>21</v>
      </c>
      <c r="M154" s="24">
        <v>22</v>
      </c>
      <c r="N154" s="24">
        <v>20</v>
      </c>
      <c r="O154" s="24">
        <v>21</v>
      </c>
      <c r="P154" s="24">
        <v>21</v>
      </c>
      <c r="Q154" s="24">
        <v>20</v>
      </c>
      <c r="R154" s="24">
        <v>22</v>
      </c>
      <c r="S154" s="24">
        <v>20</v>
      </c>
      <c r="T154" s="24">
        <v>20</v>
      </c>
      <c r="U154" s="24">
        <v>20</v>
      </c>
      <c r="V154" s="24">
        <v>21</v>
      </c>
      <c r="W154" s="24">
        <v>19</v>
      </c>
      <c r="X154" s="24">
        <v>20</v>
      </c>
      <c r="Y154" s="24">
        <v>20</v>
      </c>
      <c r="Z154" s="24">
        <v>20</v>
      </c>
      <c r="AA154" s="24">
        <v>21</v>
      </c>
      <c r="AB154" s="24">
        <v>19</v>
      </c>
      <c r="AC154" s="24">
        <v>19</v>
      </c>
      <c r="AD154" s="24">
        <v>20</v>
      </c>
      <c r="AE154" s="24">
        <v>20</v>
      </c>
      <c r="AF154" s="24">
        <v>19</v>
      </c>
      <c r="AG154" s="24">
        <v>18</v>
      </c>
      <c r="AH154" s="24">
        <v>20</v>
      </c>
      <c r="AI154" s="24">
        <v>18</v>
      </c>
      <c r="AJ154" s="24">
        <v>17</v>
      </c>
      <c r="AK154" s="24">
        <v>19</v>
      </c>
      <c r="AL154" s="24">
        <v>16</v>
      </c>
      <c r="AM154" s="24">
        <v>18</v>
      </c>
      <c r="AN154" s="24">
        <v>16</v>
      </c>
      <c r="AO154" s="24">
        <v>16</v>
      </c>
      <c r="AP154" s="24">
        <v>15</v>
      </c>
      <c r="AQ154" s="24">
        <v>16</v>
      </c>
      <c r="AR154" s="24">
        <v>16</v>
      </c>
      <c r="AS154" s="24">
        <v>15</v>
      </c>
      <c r="AT154" s="24">
        <v>14</v>
      </c>
      <c r="AU154" s="24">
        <v>15</v>
      </c>
      <c r="AV154" s="24">
        <v>14</v>
      </c>
      <c r="AW154" s="24">
        <v>14</v>
      </c>
      <c r="AX154" s="24">
        <v>15</v>
      </c>
      <c r="AY154" s="24">
        <v>15</v>
      </c>
      <c r="AZ154" s="24">
        <v>16</v>
      </c>
      <c r="BA154" s="24">
        <v>15</v>
      </c>
      <c r="BB154" s="24">
        <v>16</v>
      </c>
      <c r="BC154" s="24">
        <v>15</v>
      </c>
      <c r="BD154" s="24">
        <v>16</v>
      </c>
      <c r="BE154" s="24">
        <v>15</v>
      </c>
      <c r="BF154" s="24">
        <v>14</v>
      </c>
      <c r="BG154" s="24">
        <v>15</v>
      </c>
      <c r="BH154" s="24">
        <v>13</v>
      </c>
      <c r="BI154" s="24">
        <v>13</v>
      </c>
      <c r="BJ154" s="24">
        <v>14</v>
      </c>
      <c r="BK154" s="24">
        <v>13</v>
      </c>
      <c r="BL154" s="24">
        <v>14</v>
      </c>
      <c r="BM154" s="24">
        <v>11</v>
      </c>
      <c r="BN154" s="24">
        <v>11</v>
      </c>
      <c r="BO154" s="24">
        <v>11</v>
      </c>
      <c r="BP154" s="24">
        <v>10</v>
      </c>
      <c r="BQ154" s="24">
        <v>10</v>
      </c>
      <c r="BR154" s="24">
        <v>9</v>
      </c>
      <c r="BS154" s="24">
        <v>9</v>
      </c>
      <c r="BT154" s="24">
        <v>9</v>
      </c>
      <c r="BU154" s="24">
        <v>8</v>
      </c>
      <c r="BV154" s="24">
        <v>8</v>
      </c>
      <c r="BW154" s="24">
        <v>7</v>
      </c>
      <c r="BX154" s="24">
        <v>8</v>
      </c>
      <c r="BY154" s="24">
        <v>7</v>
      </c>
      <c r="BZ154" s="24">
        <v>8</v>
      </c>
      <c r="CA154" s="24">
        <v>7</v>
      </c>
      <c r="CB154" s="24">
        <v>5</v>
      </c>
      <c r="CC154" s="24">
        <v>6</v>
      </c>
      <c r="CD154" s="24">
        <v>7</v>
      </c>
      <c r="CE154" s="24">
        <v>6</v>
      </c>
      <c r="CF154" s="24">
        <v>3</v>
      </c>
      <c r="CG154" s="24">
        <v>5</v>
      </c>
      <c r="CH154" s="24">
        <v>3</v>
      </c>
      <c r="CI154" s="24">
        <v>4</v>
      </c>
      <c r="CJ154" s="24">
        <v>4</v>
      </c>
      <c r="CK154" s="24">
        <v>3</v>
      </c>
      <c r="CL154" s="24">
        <v>3</v>
      </c>
      <c r="CM154" s="24">
        <v>2</v>
      </c>
      <c r="CN154" s="24">
        <v>2</v>
      </c>
      <c r="CO154" s="24">
        <v>3</v>
      </c>
      <c r="CP154" s="24">
        <v>3</v>
      </c>
      <c r="CQ154" s="24">
        <v>0</v>
      </c>
      <c r="CR154" s="24">
        <v>0</v>
      </c>
      <c r="CS154" s="24">
        <v>0</v>
      </c>
      <c r="CT154" s="24">
        <v>2</v>
      </c>
      <c r="CU154" s="24">
        <v>0</v>
      </c>
      <c r="CV154" s="24">
        <v>0</v>
      </c>
      <c r="CW154" s="24">
        <v>1</v>
      </c>
      <c r="CX154" s="24">
        <v>0</v>
      </c>
      <c r="CY154" s="24">
        <v>0</v>
      </c>
      <c r="CZ154" s="24">
        <v>2</v>
      </c>
      <c r="DA154" s="24">
        <v>0</v>
      </c>
      <c r="DB154" s="24">
        <v>0</v>
      </c>
      <c r="DC154" s="24">
        <v>21</v>
      </c>
      <c r="DD154" s="24">
        <v>23</v>
      </c>
      <c r="DE154" s="24">
        <v>22</v>
      </c>
      <c r="DF154" s="24">
        <v>22</v>
      </c>
      <c r="DG154" s="24">
        <v>21</v>
      </c>
      <c r="DH154" s="24">
        <v>20</v>
      </c>
      <c r="DI154" s="24">
        <v>21</v>
      </c>
      <c r="DJ154" s="24">
        <v>19</v>
      </c>
      <c r="DK154" s="24">
        <v>19</v>
      </c>
      <c r="DL154" s="24">
        <v>19</v>
      </c>
      <c r="DM154" s="24">
        <v>18</v>
      </c>
      <c r="DN154" s="24">
        <v>17</v>
      </c>
      <c r="DO154" s="24">
        <v>17</v>
      </c>
      <c r="DP154" s="24">
        <v>17</v>
      </c>
      <c r="DQ154" s="24">
        <v>17</v>
      </c>
      <c r="DR154" s="24">
        <v>17</v>
      </c>
      <c r="DS154" s="24">
        <v>18</v>
      </c>
      <c r="DT154" s="24">
        <v>18</v>
      </c>
      <c r="DU154" s="24">
        <v>17</v>
      </c>
      <c r="DV154" s="24">
        <v>17</v>
      </c>
      <c r="DW154" s="24">
        <v>17</v>
      </c>
      <c r="DX154" s="24">
        <v>17</v>
      </c>
      <c r="DY154" s="24">
        <v>17</v>
      </c>
      <c r="DZ154" s="24">
        <v>18</v>
      </c>
      <c r="EA154" s="24">
        <v>18</v>
      </c>
      <c r="EB154" s="24">
        <v>18</v>
      </c>
      <c r="EC154" s="24">
        <v>16</v>
      </c>
      <c r="ED154" s="24">
        <v>17</v>
      </c>
      <c r="EE154" s="24">
        <v>17</v>
      </c>
      <c r="EF154" s="24">
        <v>15</v>
      </c>
      <c r="EG154" s="24">
        <v>17</v>
      </c>
      <c r="EH154" s="24">
        <v>16</v>
      </c>
      <c r="EI154" s="24">
        <v>16</v>
      </c>
      <c r="EJ154" s="24">
        <v>16</v>
      </c>
      <c r="EK154" s="24">
        <v>15</v>
      </c>
      <c r="EL154" s="24">
        <v>15</v>
      </c>
      <c r="EM154" s="24">
        <v>15</v>
      </c>
      <c r="EN154" s="24">
        <v>14</v>
      </c>
      <c r="EO154" s="24">
        <v>15</v>
      </c>
      <c r="EP154" s="24">
        <v>16</v>
      </c>
      <c r="EQ154" s="24">
        <v>17</v>
      </c>
      <c r="ER154" s="24">
        <v>15</v>
      </c>
      <c r="ES154" s="24">
        <v>16</v>
      </c>
      <c r="ET154" s="24">
        <v>17</v>
      </c>
      <c r="EU154" s="24">
        <v>15</v>
      </c>
      <c r="EV154" s="24">
        <v>15</v>
      </c>
      <c r="EW154" s="24">
        <v>15</v>
      </c>
      <c r="EX154" s="24">
        <v>15</v>
      </c>
      <c r="EY154" s="24">
        <v>15</v>
      </c>
      <c r="EZ154" s="24">
        <v>15</v>
      </c>
      <c r="FA154" s="24">
        <v>13</v>
      </c>
      <c r="FB154" s="24">
        <v>12</v>
      </c>
      <c r="FC154" s="24">
        <v>14</v>
      </c>
      <c r="FD154" s="24">
        <v>11</v>
      </c>
      <c r="FE154" s="24">
        <v>10</v>
      </c>
      <c r="FF154" s="24">
        <v>11</v>
      </c>
      <c r="FG154" s="24">
        <v>11</v>
      </c>
      <c r="FH154" s="24">
        <v>12</v>
      </c>
      <c r="FI154" s="24">
        <v>11</v>
      </c>
      <c r="FJ154" s="24">
        <v>11</v>
      </c>
      <c r="FK154" s="24">
        <v>11</v>
      </c>
      <c r="FL154" s="24">
        <v>11</v>
      </c>
      <c r="FM154" s="24">
        <v>9</v>
      </c>
      <c r="FN154" s="24">
        <v>10</v>
      </c>
      <c r="FO154" s="24">
        <v>10</v>
      </c>
      <c r="FP154" s="24">
        <v>10</v>
      </c>
      <c r="FQ154" s="24">
        <v>9</v>
      </c>
      <c r="FR154" s="24">
        <v>9</v>
      </c>
      <c r="FS154" s="24">
        <v>9</v>
      </c>
      <c r="FT154" s="24">
        <v>9</v>
      </c>
      <c r="FU154" s="24">
        <v>7</v>
      </c>
      <c r="FV154" s="24">
        <v>8</v>
      </c>
      <c r="FW154" s="24">
        <v>7</v>
      </c>
      <c r="FX154" s="24">
        <v>5</v>
      </c>
      <c r="FY154" s="24">
        <v>5</v>
      </c>
      <c r="FZ154" s="24">
        <v>5</v>
      </c>
      <c r="GA154" s="24">
        <v>5</v>
      </c>
      <c r="GB154" s="24">
        <v>4</v>
      </c>
      <c r="GC154" s="24">
        <v>3</v>
      </c>
      <c r="GD154" s="24">
        <v>3</v>
      </c>
      <c r="GE154" s="24">
        <v>4</v>
      </c>
      <c r="GF154" s="24">
        <v>3</v>
      </c>
      <c r="GG154" s="24">
        <v>3</v>
      </c>
      <c r="GH154" s="24">
        <v>2</v>
      </c>
      <c r="GI154" s="24">
        <v>3</v>
      </c>
      <c r="GJ154" s="24">
        <v>2</v>
      </c>
      <c r="GK154" s="24">
        <v>2</v>
      </c>
      <c r="GL154" s="24">
        <v>2</v>
      </c>
      <c r="GM154" s="24">
        <v>3</v>
      </c>
      <c r="GN154" s="24">
        <v>1</v>
      </c>
      <c r="GO154" s="24">
        <v>0</v>
      </c>
      <c r="GP154" s="24">
        <v>0</v>
      </c>
      <c r="GQ154" s="24">
        <v>1</v>
      </c>
      <c r="GR154" s="24">
        <v>1</v>
      </c>
      <c r="GS154" s="24">
        <v>0</v>
      </c>
      <c r="GT154" s="24">
        <v>0</v>
      </c>
      <c r="GU154" s="24">
        <v>1</v>
      </c>
      <c r="GV154" s="24">
        <v>0</v>
      </c>
      <c r="GW154" s="24">
        <v>0</v>
      </c>
      <c r="GX154" s="24">
        <v>2</v>
      </c>
      <c r="GY154" s="25">
        <v>0</v>
      </c>
    </row>
    <row r="155" spans="1:207" s="17" customFormat="1" ht="12.75" hidden="1" x14ac:dyDescent="0.2">
      <c r="A155" s="23" t="s">
        <v>219</v>
      </c>
      <c r="B155" s="24">
        <v>2020</v>
      </c>
      <c r="C155" s="24">
        <f>SUM(Tabla1[[#This Row],[Hombres_0]:[Hombres_100 y más]])</f>
        <v>1253</v>
      </c>
      <c r="D155" s="24">
        <f>SUM(Tabla1[[#This Row],[Mujeres_0]:[Mujeres_100 y más]])</f>
        <v>1161</v>
      </c>
      <c r="E155" s="24">
        <f>Tabla1[[#This Row],[TOTAL HOMBRES]]+Tabla1[[#This Row],[TOTAL MUJERES]]</f>
        <v>2414</v>
      </c>
      <c r="F155" s="24">
        <v>21</v>
      </c>
      <c r="G155" s="24">
        <v>21</v>
      </c>
      <c r="H155" s="24">
        <v>21</v>
      </c>
      <c r="I155" s="24">
        <v>21</v>
      </c>
      <c r="J155" s="24">
        <v>22</v>
      </c>
      <c r="K155" s="24">
        <v>20</v>
      </c>
      <c r="L155" s="24">
        <v>22</v>
      </c>
      <c r="M155" s="24">
        <v>21</v>
      </c>
      <c r="N155" s="24">
        <v>22</v>
      </c>
      <c r="O155" s="24">
        <v>20</v>
      </c>
      <c r="P155" s="24">
        <v>21</v>
      </c>
      <c r="Q155" s="24">
        <v>21</v>
      </c>
      <c r="R155" s="24">
        <v>20</v>
      </c>
      <c r="S155" s="24">
        <v>20</v>
      </c>
      <c r="T155" s="24">
        <v>21</v>
      </c>
      <c r="U155" s="24">
        <v>21</v>
      </c>
      <c r="V155" s="24">
        <v>19</v>
      </c>
      <c r="W155" s="24">
        <v>20</v>
      </c>
      <c r="X155" s="24">
        <v>19</v>
      </c>
      <c r="Y155" s="24">
        <v>21</v>
      </c>
      <c r="Z155" s="24">
        <v>20</v>
      </c>
      <c r="AA155" s="24">
        <v>21</v>
      </c>
      <c r="AB155" s="24">
        <v>19</v>
      </c>
      <c r="AC155" s="24">
        <v>20</v>
      </c>
      <c r="AD155" s="24">
        <v>20</v>
      </c>
      <c r="AE155" s="24">
        <v>19</v>
      </c>
      <c r="AF155" s="24">
        <v>20</v>
      </c>
      <c r="AG155" s="24">
        <v>19</v>
      </c>
      <c r="AH155" s="24">
        <v>20</v>
      </c>
      <c r="AI155" s="24">
        <v>18</v>
      </c>
      <c r="AJ155" s="24">
        <v>18</v>
      </c>
      <c r="AK155" s="24">
        <v>18</v>
      </c>
      <c r="AL155" s="24">
        <v>17</v>
      </c>
      <c r="AM155" s="24">
        <v>17</v>
      </c>
      <c r="AN155" s="24">
        <v>16</v>
      </c>
      <c r="AO155" s="24">
        <v>16</v>
      </c>
      <c r="AP155" s="24">
        <v>16</v>
      </c>
      <c r="AQ155" s="24">
        <v>16</v>
      </c>
      <c r="AR155" s="24">
        <v>16</v>
      </c>
      <c r="AS155" s="24">
        <v>13</v>
      </c>
      <c r="AT155" s="24">
        <v>15</v>
      </c>
      <c r="AU155" s="24">
        <v>15</v>
      </c>
      <c r="AV155" s="24">
        <v>14</v>
      </c>
      <c r="AW155" s="24">
        <v>15</v>
      </c>
      <c r="AX155" s="24">
        <v>15</v>
      </c>
      <c r="AY155" s="24">
        <v>15</v>
      </c>
      <c r="AZ155" s="24">
        <v>15</v>
      </c>
      <c r="BA155" s="24">
        <v>16</v>
      </c>
      <c r="BB155" s="24">
        <v>16</v>
      </c>
      <c r="BC155" s="24">
        <v>15</v>
      </c>
      <c r="BD155" s="24">
        <v>17</v>
      </c>
      <c r="BE155" s="24">
        <v>14</v>
      </c>
      <c r="BF155" s="24">
        <v>15</v>
      </c>
      <c r="BG155" s="24">
        <v>14</v>
      </c>
      <c r="BH155" s="24">
        <v>14</v>
      </c>
      <c r="BI155" s="24">
        <v>13</v>
      </c>
      <c r="BJ155" s="24">
        <v>13</v>
      </c>
      <c r="BK155" s="24">
        <v>14</v>
      </c>
      <c r="BL155" s="24">
        <v>13</v>
      </c>
      <c r="BM155" s="24">
        <v>12</v>
      </c>
      <c r="BN155" s="24">
        <v>11</v>
      </c>
      <c r="BO155" s="24">
        <v>12</v>
      </c>
      <c r="BP155" s="24">
        <v>9</v>
      </c>
      <c r="BQ155" s="24">
        <v>11</v>
      </c>
      <c r="BR155" s="24">
        <v>9</v>
      </c>
      <c r="BS155" s="24">
        <v>8</v>
      </c>
      <c r="BT155" s="24">
        <v>10</v>
      </c>
      <c r="BU155" s="24">
        <v>9</v>
      </c>
      <c r="BV155" s="24">
        <v>7</v>
      </c>
      <c r="BW155" s="24">
        <v>9</v>
      </c>
      <c r="BX155" s="24">
        <v>7</v>
      </c>
      <c r="BY155" s="24">
        <v>7</v>
      </c>
      <c r="BZ155" s="24">
        <v>8</v>
      </c>
      <c r="CA155" s="24">
        <v>8</v>
      </c>
      <c r="CB155" s="24">
        <v>5</v>
      </c>
      <c r="CC155" s="24">
        <v>7</v>
      </c>
      <c r="CD155" s="24">
        <v>6</v>
      </c>
      <c r="CE155" s="24">
        <v>6</v>
      </c>
      <c r="CF155" s="24">
        <v>4</v>
      </c>
      <c r="CG155" s="24">
        <v>5</v>
      </c>
      <c r="CH155" s="24">
        <v>3</v>
      </c>
      <c r="CI155" s="24">
        <v>4</v>
      </c>
      <c r="CJ155" s="24">
        <v>4</v>
      </c>
      <c r="CK155" s="24">
        <v>3</v>
      </c>
      <c r="CL155" s="24">
        <v>2</v>
      </c>
      <c r="CM155" s="24">
        <v>2</v>
      </c>
      <c r="CN155" s="24">
        <v>3</v>
      </c>
      <c r="CO155" s="24">
        <v>3</v>
      </c>
      <c r="CP155" s="24">
        <v>3</v>
      </c>
      <c r="CQ155" s="24">
        <v>0</v>
      </c>
      <c r="CR155" s="24">
        <v>0</v>
      </c>
      <c r="CS155" s="24">
        <v>0</v>
      </c>
      <c r="CT155" s="24">
        <v>1</v>
      </c>
      <c r="CU155" s="24">
        <v>1</v>
      </c>
      <c r="CV155" s="24">
        <v>0</v>
      </c>
      <c r="CW155" s="24">
        <v>1</v>
      </c>
      <c r="CX155" s="24">
        <v>0</v>
      </c>
      <c r="CY155" s="24">
        <v>0</v>
      </c>
      <c r="CZ155" s="24">
        <v>0</v>
      </c>
      <c r="DA155" s="24">
        <v>2</v>
      </c>
      <c r="DB155" s="24">
        <v>0</v>
      </c>
      <c r="DC155" s="24">
        <v>21</v>
      </c>
      <c r="DD155" s="24">
        <v>22</v>
      </c>
      <c r="DE155" s="24">
        <v>23</v>
      </c>
      <c r="DF155" s="24">
        <v>22</v>
      </c>
      <c r="DG155" s="24">
        <v>21</v>
      </c>
      <c r="DH155" s="24">
        <v>21</v>
      </c>
      <c r="DI155" s="24">
        <v>20</v>
      </c>
      <c r="DJ155" s="24">
        <v>20</v>
      </c>
      <c r="DK155" s="24">
        <v>19</v>
      </c>
      <c r="DL155" s="24">
        <v>18</v>
      </c>
      <c r="DM155" s="24">
        <v>18</v>
      </c>
      <c r="DN155" s="24">
        <v>18</v>
      </c>
      <c r="DO155" s="24">
        <v>17</v>
      </c>
      <c r="DP155" s="24">
        <v>18</v>
      </c>
      <c r="DQ155" s="24">
        <v>16</v>
      </c>
      <c r="DR155" s="24">
        <v>17</v>
      </c>
      <c r="DS155" s="24">
        <v>17</v>
      </c>
      <c r="DT155" s="24">
        <v>18</v>
      </c>
      <c r="DU155" s="24">
        <v>18</v>
      </c>
      <c r="DV155" s="24">
        <v>16</v>
      </c>
      <c r="DW155" s="24">
        <v>17</v>
      </c>
      <c r="DX155" s="24">
        <v>17</v>
      </c>
      <c r="DY155" s="24">
        <v>18</v>
      </c>
      <c r="DZ155" s="24">
        <v>18</v>
      </c>
      <c r="EA155" s="24">
        <v>17</v>
      </c>
      <c r="EB155" s="24">
        <v>18</v>
      </c>
      <c r="EC155" s="24">
        <v>17</v>
      </c>
      <c r="ED155" s="24">
        <v>17</v>
      </c>
      <c r="EE155" s="24">
        <v>18</v>
      </c>
      <c r="EF155" s="24">
        <v>15</v>
      </c>
      <c r="EG155" s="24">
        <v>17</v>
      </c>
      <c r="EH155" s="24">
        <v>16</v>
      </c>
      <c r="EI155" s="24">
        <v>15</v>
      </c>
      <c r="EJ155" s="24">
        <v>17</v>
      </c>
      <c r="EK155" s="24">
        <v>14</v>
      </c>
      <c r="EL155" s="24">
        <v>15</v>
      </c>
      <c r="EM155" s="24">
        <v>15</v>
      </c>
      <c r="EN155" s="24">
        <v>14</v>
      </c>
      <c r="EO155" s="24">
        <v>15</v>
      </c>
      <c r="EP155" s="24">
        <v>17</v>
      </c>
      <c r="EQ155" s="24">
        <v>15</v>
      </c>
      <c r="ER155" s="24">
        <v>17</v>
      </c>
      <c r="ES155" s="24">
        <v>16</v>
      </c>
      <c r="ET155" s="24">
        <v>16</v>
      </c>
      <c r="EU155" s="24">
        <v>16</v>
      </c>
      <c r="EV155" s="24">
        <v>15</v>
      </c>
      <c r="EW155" s="24">
        <v>15</v>
      </c>
      <c r="EX155" s="24">
        <v>14</v>
      </c>
      <c r="EY155" s="24">
        <v>15</v>
      </c>
      <c r="EZ155" s="24">
        <v>15</v>
      </c>
      <c r="FA155" s="24">
        <v>14</v>
      </c>
      <c r="FB155" s="24">
        <v>12</v>
      </c>
      <c r="FC155" s="24">
        <v>12</v>
      </c>
      <c r="FD155" s="24">
        <v>12</v>
      </c>
      <c r="FE155" s="24">
        <v>11</v>
      </c>
      <c r="FF155" s="24">
        <v>10</v>
      </c>
      <c r="FG155" s="24">
        <v>12</v>
      </c>
      <c r="FH155" s="24">
        <v>11</v>
      </c>
      <c r="FI155" s="24">
        <v>11</v>
      </c>
      <c r="FJ155" s="24">
        <v>12</v>
      </c>
      <c r="FK155" s="24">
        <v>11</v>
      </c>
      <c r="FL155" s="24">
        <v>11</v>
      </c>
      <c r="FM155" s="24">
        <v>9</v>
      </c>
      <c r="FN155" s="24">
        <v>11</v>
      </c>
      <c r="FO155" s="24">
        <v>10</v>
      </c>
      <c r="FP155" s="24">
        <v>10</v>
      </c>
      <c r="FQ155" s="24">
        <v>10</v>
      </c>
      <c r="FR155" s="24">
        <v>8</v>
      </c>
      <c r="FS155" s="24">
        <v>9</v>
      </c>
      <c r="FT155" s="24">
        <v>10</v>
      </c>
      <c r="FU155" s="24">
        <v>8</v>
      </c>
      <c r="FV155" s="24">
        <v>7</v>
      </c>
      <c r="FW155" s="24">
        <v>8</v>
      </c>
      <c r="FX155" s="24">
        <v>5</v>
      </c>
      <c r="FY155" s="24">
        <v>5</v>
      </c>
      <c r="FZ155" s="24">
        <v>5</v>
      </c>
      <c r="GA155" s="24">
        <v>5</v>
      </c>
      <c r="GB155" s="24">
        <v>4</v>
      </c>
      <c r="GC155" s="24">
        <v>3</v>
      </c>
      <c r="GD155" s="24">
        <v>4</v>
      </c>
      <c r="GE155" s="24">
        <v>4</v>
      </c>
      <c r="GF155" s="24">
        <v>3</v>
      </c>
      <c r="GG155" s="24">
        <v>3</v>
      </c>
      <c r="GH155" s="24">
        <v>1</v>
      </c>
      <c r="GI155" s="24">
        <v>2</v>
      </c>
      <c r="GJ155" s="24">
        <v>3</v>
      </c>
      <c r="GK155" s="24">
        <v>2</v>
      </c>
      <c r="GL155" s="24">
        <v>3</v>
      </c>
      <c r="GM155" s="24">
        <v>3</v>
      </c>
      <c r="GN155" s="24">
        <v>1</v>
      </c>
      <c r="GO155" s="24">
        <v>0</v>
      </c>
      <c r="GP155" s="24">
        <v>0</v>
      </c>
      <c r="GQ155" s="24">
        <v>0</v>
      </c>
      <c r="GR155" s="24">
        <v>1</v>
      </c>
      <c r="GS155" s="24">
        <v>1</v>
      </c>
      <c r="GT155" s="24">
        <v>0</v>
      </c>
      <c r="GU155" s="24">
        <v>1</v>
      </c>
      <c r="GV155" s="24">
        <v>0</v>
      </c>
      <c r="GW155" s="24">
        <v>0</v>
      </c>
      <c r="GX155" s="24">
        <v>2</v>
      </c>
      <c r="GY155" s="25">
        <v>0</v>
      </c>
    </row>
    <row r="156" spans="1:207" s="17" customFormat="1" ht="14.25" x14ac:dyDescent="0.2">
      <c r="A156" s="23" t="s">
        <v>219</v>
      </c>
      <c r="B156" s="24">
        <v>2021</v>
      </c>
      <c r="C156" s="24">
        <f>SUM(Tabla1[[#This Row],[Hombres_0]:[Hombres_100 y más]])</f>
        <v>1261</v>
      </c>
      <c r="D156" s="24">
        <f>SUM(Tabla1[[#This Row],[Mujeres_0]:[Mujeres_100 y más]])</f>
        <v>1170</v>
      </c>
      <c r="E156" s="24">
        <f>Tabla1[[#This Row],[TOTAL HOMBRES]]+Tabla1[[#This Row],[TOTAL MUJERES]]</f>
        <v>2431</v>
      </c>
      <c r="F156" s="26">
        <v>21</v>
      </c>
      <c r="G156" s="26">
        <v>21</v>
      </c>
      <c r="H156" s="26">
        <v>20</v>
      </c>
      <c r="I156" s="26">
        <v>21</v>
      </c>
      <c r="J156" s="26">
        <v>22</v>
      </c>
      <c r="K156" s="26">
        <v>21</v>
      </c>
      <c r="L156" s="26">
        <v>21</v>
      </c>
      <c r="M156" s="26">
        <v>22</v>
      </c>
      <c r="N156" s="26">
        <v>20</v>
      </c>
      <c r="O156" s="26">
        <v>22</v>
      </c>
      <c r="P156" s="26">
        <v>21</v>
      </c>
      <c r="Q156" s="26">
        <v>20</v>
      </c>
      <c r="R156" s="26">
        <v>21</v>
      </c>
      <c r="S156" s="26">
        <v>20</v>
      </c>
      <c r="T156" s="26">
        <v>20</v>
      </c>
      <c r="U156" s="26">
        <v>21</v>
      </c>
      <c r="V156" s="26">
        <v>20</v>
      </c>
      <c r="W156" s="26">
        <v>19</v>
      </c>
      <c r="X156" s="26">
        <v>20</v>
      </c>
      <c r="Y156" s="26">
        <v>20</v>
      </c>
      <c r="Z156" s="26">
        <v>20</v>
      </c>
      <c r="AA156" s="26">
        <v>21</v>
      </c>
      <c r="AB156" s="26">
        <v>19</v>
      </c>
      <c r="AC156" s="26">
        <v>20</v>
      </c>
      <c r="AD156" s="26">
        <v>21</v>
      </c>
      <c r="AE156" s="26">
        <v>19</v>
      </c>
      <c r="AF156" s="26">
        <v>21</v>
      </c>
      <c r="AG156" s="26">
        <v>19</v>
      </c>
      <c r="AH156" s="26">
        <v>20</v>
      </c>
      <c r="AI156" s="26">
        <v>19</v>
      </c>
      <c r="AJ156" s="26">
        <v>18</v>
      </c>
      <c r="AK156" s="26">
        <v>19</v>
      </c>
      <c r="AL156" s="26">
        <v>16</v>
      </c>
      <c r="AM156" s="26">
        <v>17</v>
      </c>
      <c r="AN156" s="26">
        <v>16</v>
      </c>
      <c r="AO156" s="26">
        <v>16</v>
      </c>
      <c r="AP156" s="26">
        <v>16</v>
      </c>
      <c r="AQ156" s="26">
        <v>16</v>
      </c>
      <c r="AR156" s="26">
        <v>15</v>
      </c>
      <c r="AS156" s="26">
        <v>15</v>
      </c>
      <c r="AT156" s="26">
        <v>14</v>
      </c>
      <c r="AU156" s="26">
        <v>15</v>
      </c>
      <c r="AV156" s="26">
        <v>14</v>
      </c>
      <c r="AW156" s="26">
        <v>16</v>
      </c>
      <c r="AX156" s="26">
        <v>14</v>
      </c>
      <c r="AY156" s="26">
        <v>16</v>
      </c>
      <c r="AZ156" s="26">
        <v>16</v>
      </c>
      <c r="BA156" s="26">
        <v>15</v>
      </c>
      <c r="BB156" s="26">
        <v>16</v>
      </c>
      <c r="BC156" s="26">
        <v>15</v>
      </c>
      <c r="BD156" s="26">
        <v>17</v>
      </c>
      <c r="BE156" s="26">
        <v>14</v>
      </c>
      <c r="BF156" s="26">
        <v>15</v>
      </c>
      <c r="BG156" s="26">
        <v>15</v>
      </c>
      <c r="BH156" s="26">
        <v>13</v>
      </c>
      <c r="BI156" s="26">
        <v>13</v>
      </c>
      <c r="BJ156" s="26">
        <v>13</v>
      </c>
      <c r="BK156" s="26">
        <v>14</v>
      </c>
      <c r="BL156" s="26">
        <v>15</v>
      </c>
      <c r="BM156" s="26">
        <v>10</v>
      </c>
      <c r="BN156" s="26">
        <v>12</v>
      </c>
      <c r="BO156" s="26">
        <v>12</v>
      </c>
      <c r="BP156" s="26">
        <v>10</v>
      </c>
      <c r="BQ156" s="26">
        <v>11</v>
      </c>
      <c r="BR156" s="26">
        <v>8</v>
      </c>
      <c r="BS156" s="26">
        <v>10</v>
      </c>
      <c r="BT156" s="26">
        <v>9</v>
      </c>
      <c r="BU156" s="26">
        <v>9</v>
      </c>
      <c r="BV156" s="26">
        <v>8</v>
      </c>
      <c r="BW156" s="26">
        <v>8</v>
      </c>
      <c r="BX156" s="26">
        <v>8</v>
      </c>
      <c r="BY156" s="26">
        <v>8</v>
      </c>
      <c r="BZ156" s="26">
        <v>7</v>
      </c>
      <c r="CA156" s="26">
        <v>9</v>
      </c>
      <c r="CB156" s="26">
        <v>6</v>
      </c>
      <c r="CC156" s="26">
        <v>5</v>
      </c>
      <c r="CD156" s="26">
        <v>7</v>
      </c>
      <c r="CE156" s="26">
        <v>6</v>
      </c>
      <c r="CF156" s="26">
        <v>5</v>
      </c>
      <c r="CG156" s="26">
        <v>4</v>
      </c>
      <c r="CH156" s="26">
        <v>4</v>
      </c>
      <c r="CI156" s="26">
        <v>3</v>
      </c>
      <c r="CJ156" s="26">
        <v>4</v>
      </c>
      <c r="CK156" s="26">
        <v>4</v>
      </c>
      <c r="CL156" s="26">
        <v>2</v>
      </c>
      <c r="CM156" s="26">
        <v>2</v>
      </c>
      <c r="CN156" s="26">
        <v>3</v>
      </c>
      <c r="CO156" s="26">
        <v>3</v>
      </c>
      <c r="CP156" s="26">
        <v>3</v>
      </c>
      <c r="CQ156" s="26">
        <v>0</v>
      </c>
      <c r="CR156" s="26">
        <v>0</v>
      </c>
      <c r="CS156" s="26">
        <v>0</v>
      </c>
      <c r="CT156" s="26">
        <v>0</v>
      </c>
      <c r="CU156" s="26">
        <v>2</v>
      </c>
      <c r="CV156" s="26">
        <v>0</v>
      </c>
      <c r="CW156" s="26">
        <v>0</v>
      </c>
      <c r="CX156" s="26">
        <v>1</v>
      </c>
      <c r="CY156" s="26">
        <v>0</v>
      </c>
      <c r="CZ156" s="26">
        <v>0</v>
      </c>
      <c r="DA156" s="26">
        <v>2</v>
      </c>
      <c r="DB156" s="26">
        <v>0</v>
      </c>
      <c r="DC156" s="26">
        <v>21</v>
      </c>
      <c r="DD156" s="26">
        <v>22</v>
      </c>
      <c r="DE156" s="26">
        <v>22</v>
      </c>
      <c r="DF156" s="26">
        <v>23</v>
      </c>
      <c r="DG156" s="26">
        <v>21</v>
      </c>
      <c r="DH156" s="26">
        <v>21</v>
      </c>
      <c r="DI156" s="26">
        <v>20</v>
      </c>
      <c r="DJ156" s="26">
        <v>21</v>
      </c>
      <c r="DK156" s="26">
        <v>19</v>
      </c>
      <c r="DL156" s="26">
        <v>18</v>
      </c>
      <c r="DM156" s="26">
        <v>18</v>
      </c>
      <c r="DN156" s="26">
        <v>18</v>
      </c>
      <c r="DO156" s="26">
        <v>17</v>
      </c>
      <c r="DP156" s="26">
        <v>18</v>
      </c>
      <c r="DQ156" s="26">
        <v>17</v>
      </c>
      <c r="DR156" s="26">
        <v>17</v>
      </c>
      <c r="DS156" s="26">
        <v>17</v>
      </c>
      <c r="DT156" s="26">
        <v>17</v>
      </c>
      <c r="DU156" s="26">
        <v>18</v>
      </c>
      <c r="DV156" s="26">
        <v>17</v>
      </c>
      <c r="DW156" s="26">
        <v>17</v>
      </c>
      <c r="DX156" s="26">
        <v>17</v>
      </c>
      <c r="DY156" s="26">
        <v>17</v>
      </c>
      <c r="DZ156" s="26">
        <v>18</v>
      </c>
      <c r="EA156" s="26">
        <v>18</v>
      </c>
      <c r="EB156" s="26">
        <v>18</v>
      </c>
      <c r="EC156" s="26">
        <v>17</v>
      </c>
      <c r="ED156" s="26">
        <v>18</v>
      </c>
      <c r="EE156" s="26">
        <v>17</v>
      </c>
      <c r="EF156" s="26">
        <v>15</v>
      </c>
      <c r="EG156" s="26">
        <v>18</v>
      </c>
      <c r="EH156" s="26">
        <v>16</v>
      </c>
      <c r="EI156" s="26">
        <v>15</v>
      </c>
      <c r="EJ156" s="26">
        <v>16</v>
      </c>
      <c r="EK156" s="26">
        <v>15</v>
      </c>
      <c r="EL156" s="26">
        <v>15</v>
      </c>
      <c r="EM156" s="26">
        <v>15</v>
      </c>
      <c r="EN156" s="26">
        <v>14</v>
      </c>
      <c r="EO156" s="26">
        <v>15</v>
      </c>
      <c r="EP156" s="26">
        <v>17</v>
      </c>
      <c r="EQ156" s="26">
        <v>16</v>
      </c>
      <c r="ER156" s="26">
        <v>16</v>
      </c>
      <c r="ES156" s="26">
        <v>17</v>
      </c>
      <c r="ET156" s="26">
        <v>15</v>
      </c>
      <c r="EU156" s="26">
        <v>17</v>
      </c>
      <c r="EV156" s="26">
        <v>15</v>
      </c>
      <c r="EW156" s="26">
        <v>15</v>
      </c>
      <c r="EX156" s="26">
        <v>14</v>
      </c>
      <c r="EY156" s="26">
        <v>15</v>
      </c>
      <c r="EZ156" s="26">
        <v>15</v>
      </c>
      <c r="FA156" s="26">
        <v>14</v>
      </c>
      <c r="FB156" s="26">
        <v>12</v>
      </c>
      <c r="FC156" s="26">
        <v>12</v>
      </c>
      <c r="FD156" s="26">
        <v>12</v>
      </c>
      <c r="FE156" s="26">
        <v>10</v>
      </c>
      <c r="FF156" s="26">
        <v>11</v>
      </c>
      <c r="FG156" s="26">
        <v>12</v>
      </c>
      <c r="FH156" s="26">
        <v>11</v>
      </c>
      <c r="FI156" s="26">
        <v>12</v>
      </c>
      <c r="FJ156" s="26">
        <v>11</v>
      </c>
      <c r="FK156" s="26">
        <v>11</v>
      </c>
      <c r="FL156" s="26">
        <v>11</v>
      </c>
      <c r="FM156" s="26">
        <v>10</v>
      </c>
      <c r="FN156" s="26">
        <v>11</v>
      </c>
      <c r="FO156" s="26">
        <v>11</v>
      </c>
      <c r="FP156" s="26">
        <v>10</v>
      </c>
      <c r="FQ156" s="26">
        <v>9</v>
      </c>
      <c r="FR156" s="26">
        <v>10</v>
      </c>
      <c r="FS156" s="26">
        <v>9</v>
      </c>
      <c r="FT156" s="26">
        <v>9</v>
      </c>
      <c r="FU156" s="26">
        <v>9</v>
      </c>
      <c r="FV156" s="26">
        <v>8</v>
      </c>
      <c r="FW156" s="26">
        <v>6</v>
      </c>
      <c r="FX156" s="26">
        <v>6</v>
      </c>
      <c r="FY156" s="26">
        <v>5</v>
      </c>
      <c r="FZ156" s="26">
        <v>6</v>
      </c>
      <c r="GA156" s="26">
        <v>5</v>
      </c>
      <c r="GB156" s="26">
        <v>4</v>
      </c>
      <c r="GC156" s="26">
        <v>3</v>
      </c>
      <c r="GD156" s="26">
        <v>4</v>
      </c>
      <c r="GE156" s="26">
        <v>4</v>
      </c>
      <c r="GF156" s="26">
        <v>3</v>
      </c>
      <c r="GG156" s="26">
        <v>3</v>
      </c>
      <c r="GH156" s="26">
        <v>2</v>
      </c>
      <c r="GI156" s="26">
        <v>2</v>
      </c>
      <c r="GJ156" s="26">
        <v>3</v>
      </c>
      <c r="GK156" s="26">
        <v>2</v>
      </c>
      <c r="GL156" s="26">
        <v>3</v>
      </c>
      <c r="GM156" s="26">
        <v>3</v>
      </c>
      <c r="GN156" s="26">
        <v>1</v>
      </c>
      <c r="GO156" s="26">
        <v>0</v>
      </c>
      <c r="GP156" s="26">
        <v>0</v>
      </c>
      <c r="GQ156" s="26">
        <v>0</v>
      </c>
      <c r="GR156" s="26">
        <v>1</v>
      </c>
      <c r="GS156" s="26">
        <v>0</v>
      </c>
      <c r="GT156" s="26">
        <v>1</v>
      </c>
      <c r="GU156" s="26">
        <v>1</v>
      </c>
      <c r="GV156" s="26">
        <v>0</v>
      </c>
      <c r="GW156" s="26">
        <v>0</v>
      </c>
      <c r="GX156" s="26">
        <v>2</v>
      </c>
      <c r="GY156" s="26">
        <v>0</v>
      </c>
    </row>
    <row r="157" spans="1:207" s="17" customFormat="1" ht="12.75" hidden="1" x14ac:dyDescent="0.2">
      <c r="A157" s="23" t="s">
        <v>220</v>
      </c>
      <c r="B157" s="24">
        <v>2011</v>
      </c>
      <c r="C157" s="24">
        <f>SUM(Tabla1[[#This Row],[Hombres_0]:[Hombres_100 y más]])</f>
        <v>1353</v>
      </c>
      <c r="D157" s="24">
        <f>SUM(Tabla1[[#This Row],[Mujeres_0]:[Mujeres_100 y más]])</f>
        <v>1154</v>
      </c>
      <c r="E157" s="24">
        <f>Tabla1[[#This Row],[TOTAL HOMBRES]]+Tabla1[[#This Row],[TOTAL MUJERES]]</f>
        <v>2507</v>
      </c>
      <c r="F157" s="24">
        <v>34</v>
      </c>
      <c r="G157" s="24">
        <v>32</v>
      </c>
      <c r="H157" s="24">
        <v>31</v>
      </c>
      <c r="I157" s="24">
        <v>31</v>
      </c>
      <c r="J157" s="24">
        <v>30</v>
      </c>
      <c r="K157" s="24">
        <v>31</v>
      </c>
      <c r="L157" s="24">
        <v>31</v>
      </c>
      <c r="M157" s="24">
        <v>30</v>
      </c>
      <c r="N157" s="24">
        <v>30</v>
      </c>
      <c r="O157" s="24">
        <v>29</v>
      </c>
      <c r="P157" s="24">
        <v>29</v>
      </c>
      <c r="Q157" s="24">
        <v>28</v>
      </c>
      <c r="R157" s="24">
        <v>29</v>
      </c>
      <c r="S157" s="24">
        <v>28</v>
      </c>
      <c r="T157" s="24">
        <v>28</v>
      </c>
      <c r="U157" s="24">
        <v>29</v>
      </c>
      <c r="V157" s="24">
        <v>28</v>
      </c>
      <c r="W157" s="24">
        <v>28</v>
      </c>
      <c r="X157" s="24">
        <v>27</v>
      </c>
      <c r="Y157" s="24">
        <v>27</v>
      </c>
      <c r="Z157" s="24">
        <v>27</v>
      </c>
      <c r="AA157" s="24">
        <v>26</v>
      </c>
      <c r="AB157" s="24">
        <v>25</v>
      </c>
      <c r="AC157" s="24">
        <v>24</v>
      </c>
      <c r="AD157" s="24">
        <v>24</v>
      </c>
      <c r="AE157" s="24">
        <v>22</v>
      </c>
      <c r="AF157" s="24">
        <v>22</v>
      </c>
      <c r="AG157" s="24">
        <v>21</v>
      </c>
      <c r="AH157" s="24">
        <v>20</v>
      </c>
      <c r="AI157" s="24">
        <v>20</v>
      </c>
      <c r="AJ157" s="24">
        <v>19</v>
      </c>
      <c r="AK157" s="24">
        <v>19</v>
      </c>
      <c r="AL157" s="24">
        <v>18</v>
      </c>
      <c r="AM157" s="24">
        <v>17</v>
      </c>
      <c r="AN157" s="24">
        <v>17</v>
      </c>
      <c r="AO157" s="24">
        <v>17</v>
      </c>
      <c r="AP157" s="24">
        <v>16</v>
      </c>
      <c r="AQ157" s="24">
        <v>16</v>
      </c>
      <c r="AR157" s="24">
        <v>16</v>
      </c>
      <c r="AS157" s="24">
        <v>16</v>
      </c>
      <c r="AT157" s="24">
        <v>16</v>
      </c>
      <c r="AU157" s="24">
        <v>16</v>
      </c>
      <c r="AV157" s="24">
        <v>15</v>
      </c>
      <c r="AW157" s="24">
        <v>15</v>
      </c>
      <c r="AX157" s="24">
        <v>14</v>
      </c>
      <c r="AY157" s="24">
        <v>14</v>
      </c>
      <c r="AZ157" s="24">
        <v>14</v>
      </c>
      <c r="BA157" s="24">
        <v>13</v>
      </c>
      <c r="BB157" s="24">
        <v>13</v>
      </c>
      <c r="BC157" s="24">
        <v>12</v>
      </c>
      <c r="BD157" s="24">
        <v>12</v>
      </c>
      <c r="BE157" s="24">
        <v>12</v>
      </c>
      <c r="BF157" s="24">
        <v>11</v>
      </c>
      <c r="BG157" s="24">
        <v>11</v>
      </c>
      <c r="BH157" s="24">
        <v>11</v>
      </c>
      <c r="BI157" s="24">
        <v>10</v>
      </c>
      <c r="BJ157" s="24">
        <v>10</v>
      </c>
      <c r="BK157" s="24">
        <v>10</v>
      </c>
      <c r="BL157" s="24">
        <v>8</v>
      </c>
      <c r="BM157" s="24">
        <v>8</v>
      </c>
      <c r="BN157" s="24">
        <v>8</v>
      </c>
      <c r="BO157" s="24">
        <v>8</v>
      </c>
      <c r="BP157" s="24">
        <v>7</v>
      </c>
      <c r="BQ157" s="24">
        <v>7</v>
      </c>
      <c r="BR157" s="24">
        <v>7</v>
      </c>
      <c r="BS157" s="24">
        <v>6</v>
      </c>
      <c r="BT157" s="24">
        <v>5</v>
      </c>
      <c r="BU157" s="24">
        <v>5</v>
      </c>
      <c r="BV157" s="24">
        <v>5</v>
      </c>
      <c r="BW157" s="24">
        <v>5</v>
      </c>
      <c r="BX157" s="24">
        <v>4</v>
      </c>
      <c r="BY157" s="24">
        <v>4</v>
      </c>
      <c r="BZ157" s="24">
        <v>4</v>
      </c>
      <c r="CA157" s="24">
        <v>4</v>
      </c>
      <c r="CB157" s="24">
        <v>4</v>
      </c>
      <c r="CC157" s="24">
        <v>3</v>
      </c>
      <c r="CD157" s="24">
        <v>3</v>
      </c>
      <c r="CE157" s="24">
        <v>3</v>
      </c>
      <c r="CF157" s="24">
        <v>3</v>
      </c>
      <c r="CG157" s="24">
        <v>3</v>
      </c>
      <c r="CH157" s="24">
        <v>2</v>
      </c>
      <c r="CI157" s="24">
        <v>2</v>
      </c>
      <c r="CJ157" s="24">
        <v>2</v>
      </c>
      <c r="CK157" s="24">
        <v>2</v>
      </c>
      <c r="CL157" s="24">
        <v>2</v>
      </c>
      <c r="CM157" s="24">
        <v>2</v>
      </c>
      <c r="CN157" s="24">
        <v>1</v>
      </c>
      <c r="CO157" s="24">
        <v>1</v>
      </c>
      <c r="CP157" s="24">
        <v>1</v>
      </c>
      <c r="CQ157" s="24">
        <v>1</v>
      </c>
      <c r="CR157" s="24">
        <v>1</v>
      </c>
      <c r="CS157" s="24">
        <v>1</v>
      </c>
      <c r="CT157" s="24">
        <v>0</v>
      </c>
      <c r="CU157" s="24">
        <v>0</v>
      </c>
      <c r="CV157" s="24">
        <v>0</v>
      </c>
      <c r="CW157" s="24">
        <v>0</v>
      </c>
      <c r="CX157" s="24">
        <v>0</v>
      </c>
      <c r="CY157" s="24">
        <v>0</v>
      </c>
      <c r="CZ157" s="24">
        <v>0</v>
      </c>
      <c r="DA157" s="24">
        <v>0</v>
      </c>
      <c r="DB157" s="24">
        <v>0</v>
      </c>
      <c r="DC157" s="24">
        <v>32</v>
      </c>
      <c r="DD157" s="24">
        <v>31</v>
      </c>
      <c r="DE157" s="24">
        <v>31</v>
      </c>
      <c r="DF157" s="24">
        <v>31</v>
      </c>
      <c r="DG157" s="24">
        <v>30</v>
      </c>
      <c r="DH157" s="24">
        <v>28</v>
      </c>
      <c r="DI157" s="24">
        <v>27</v>
      </c>
      <c r="DJ157" s="24">
        <v>26</v>
      </c>
      <c r="DK157" s="24">
        <v>26</v>
      </c>
      <c r="DL157" s="24">
        <v>26</v>
      </c>
      <c r="DM157" s="24">
        <v>27</v>
      </c>
      <c r="DN157" s="24">
        <v>26</v>
      </c>
      <c r="DO157" s="24">
        <v>27</v>
      </c>
      <c r="DP157" s="24">
        <v>26</v>
      </c>
      <c r="DQ157" s="24">
        <v>25</v>
      </c>
      <c r="DR157" s="24">
        <v>24</v>
      </c>
      <c r="DS157" s="24">
        <v>23</v>
      </c>
      <c r="DT157" s="24">
        <v>22</v>
      </c>
      <c r="DU157" s="24">
        <v>20</v>
      </c>
      <c r="DV157" s="24">
        <v>19</v>
      </c>
      <c r="DW157" s="24">
        <v>18</v>
      </c>
      <c r="DX157" s="24">
        <v>16</v>
      </c>
      <c r="DY157" s="24">
        <v>15</v>
      </c>
      <c r="DZ157" s="24">
        <v>15</v>
      </c>
      <c r="EA157" s="24">
        <v>14</v>
      </c>
      <c r="EB157" s="24">
        <v>14</v>
      </c>
      <c r="EC157" s="24">
        <v>14</v>
      </c>
      <c r="ED157" s="24">
        <v>14</v>
      </c>
      <c r="EE157" s="24">
        <v>14</v>
      </c>
      <c r="EF157" s="24">
        <v>15</v>
      </c>
      <c r="EG157" s="24">
        <v>15</v>
      </c>
      <c r="EH157" s="24">
        <v>15</v>
      </c>
      <c r="EI157" s="24">
        <v>15</v>
      </c>
      <c r="EJ157" s="24">
        <v>15</v>
      </c>
      <c r="EK157" s="24">
        <v>15</v>
      </c>
      <c r="EL157" s="24">
        <v>15</v>
      </c>
      <c r="EM157" s="24">
        <v>15</v>
      </c>
      <c r="EN157" s="24">
        <v>14</v>
      </c>
      <c r="EO157" s="24">
        <v>14</v>
      </c>
      <c r="EP157" s="24">
        <v>14</v>
      </c>
      <c r="EQ157" s="24">
        <v>14</v>
      </c>
      <c r="ER157" s="24">
        <v>14</v>
      </c>
      <c r="ES157" s="24">
        <v>13</v>
      </c>
      <c r="ET157" s="24">
        <v>13</v>
      </c>
      <c r="EU157" s="24">
        <v>13</v>
      </c>
      <c r="EV157" s="24">
        <v>12</v>
      </c>
      <c r="EW157" s="24">
        <v>12</v>
      </c>
      <c r="EX157" s="24">
        <v>12</v>
      </c>
      <c r="EY157" s="24">
        <v>11</v>
      </c>
      <c r="EZ157" s="24">
        <v>11</v>
      </c>
      <c r="FA157" s="24">
        <v>11</v>
      </c>
      <c r="FB157" s="24">
        <v>10</v>
      </c>
      <c r="FC157" s="24">
        <v>10</v>
      </c>
      <c r="FD157" s="24">
        <v>10</v>
      </c>
      <c r="FE157" s="24">
        <v>9</v>
      </c>
      <c r="FF157" s="24">
        <v>9</v>
      </c>
      <c r="FG157" s="24">
        <v>8</v>
      </c>
      <c r="FH157" s="24">
        <v>8</v>
      </c>
      <c r="FI157" s="24">
        <v>8</v>
      </c>
      <c r="FJ157" s="24">
        <v>8</v>
      </c>
      <c r="FK157" s="24">
        <v>8</v>
      </c>
      <c r="FL157" s="24">
        <v>7</v>
      </c>
      <c r="FM157" s="24">
        <v>7</v>
      </c>
      <c r="FN157" s="24">
        <v>7</v>
      </c>
      <c r="FO157" s="24">
        <v>7</v>
      </c>
      <c r="FP157" s="24">
        <v>7</v>
      </c>
      <c r="FQ157" s="24">
        <v>7</v>
      </c>
      <c r="FR157" s="24">
        <v>6</v>
      </c>
      <c r="FS157" s="24">
        <v>6</v>
      </c>
      <c r="FT157" s="24">
        <v>6</v>
      </c>
      <c r="FU157" s="24">
        <v>6</v>
      </c>
      <c r="FV157" s="24">
        <v>5</v>
      </c>
      <c r="FW157" s="24">
        <v>5</v>
      </c>
      <c r="FX157" s="24">
        <v>5</v>
      </c>
      <c r="FY157" s="24">
        <v>4</v>
      </c>
      <c r="FZ157" s="24">
        <v>3</v>
      </c>
      <c r="GA157" s="24">
        <v>3</v>
      </c>
      <c r="GB157" s="24">
        <v>3</v>
      </c>
      <c r="GC157" s="24">
        <v>3</v>
      </c>
      <c r="GD157" s="24">
        <v>2</v>
      </c>
      <c r="GE157" s="24">
        <v>2</v>
      </c>
      <c r="GF157" s="24">
        <v>2</v>
      </c>
      <c r="GG157" s="24">
        <v>1</v>
      </c>
      <c r="GH157" s="24">
        <v>1</v>
      </c>
      <c r="GI157" s="24">
        <v>1</v>
      </c>
      <c r="GJ157" s="24">
        <v>1</v>
      </c>
      <c r="GK157" s="24">
        <v>0</v>
      </c>
      <c r="GL157" s="24">
        <v>0</v>
      </c>
      <c r="GM157" s="24">
        <v>0</v>
      </c>
      <c r="GN157" s="24">
        <v>0</v>
      </c>
      <c r="GO157" s="24">
        <v>0</v>
      </c>
      <c r="GP157" s="24">
        <v>0</v>
      </c>
      <c r="GQ157" s="24">
        <v>0</v>
      </c>
      <c r="GR157" s="24">
        <v>0</v>
      </c>
      <c r="GS157" s="24">
        <v>0</v>
      </c>
      <c r="GT157" s="24">
        <v>0</v>
      </c>
      <c r="GU157" s="24">
        <v>0</v>
      </c>
      <c r="GV157" s="24">
        <v>0</v>
      </c>
      <c r="GW157" s="24">
        <v>0</v>
      </c>
      <c r="GX157" s="24">
        <v>0</v>
      </c>
      <c r="GY157" s="25">
        <v>0</v>
      </c>
    </row>
    <row r="158" spans="1:207" s="17" customFormat="1" ht="12.75" hidden="1" x14ac:dyDescent="0.2">
      <c r="A158" s="23" t="s">
        <v>220</v>
      </c>
      <c r="B158" s="24">
        <v>2012</v>
      </c>
      <c r="C158" s="24">
        <f>SUM(Tabla1[[#This Row],[Hombres_0]:[Hombres_100 y más]])</f>
        <v>1332</v>
      </c>
      <c r="D158" s="24">
        <f>SUM(Tabla1[[#This Row],[Mujeres_0]:[Mujeres_100 y más]])</f>
        <v>1181</v>
      </c>
      <c r="E158" s="24">
        <f>Tabla1[[#This Row],[TOTAL HOMBRES]]+Tabla1[[#This Row],[TOTAL MUJERES]]</f>
        <v>2513</v>
      </c>
      <c r="F158" s="24">
        <v>30</v>
      </c>
      <c r="G158" s="24">
        <v>29</v>
      </c>
      <c r="H158" s="24">
        <v>30</v>
      </c>
      <c r="I158" s="24">
        <v>29</v>
      </c>
      <c r="J158" s="24">
        <v>29</v>
      </c>
      <c r="K158" s="24">
        <v>29</v>
      </c>
      <c r="L158" s="24">
        <v>29</v>
      </c>
      <c r="M158" s="24">
        <v>28</v>
      </c>
      <c r="N158" s="24">
        <v>28</v>
      </c>
      <c r="O158" s="24">
        <v>28</v>
      </c>
      <c r="P158" s="24">
        <v>27</v>
      </c>
      <c r="Q158" s="24">
        <v>27</v>
      </c>
      <c r="R158" s="24">
        <v>28</v>
      </c>
      <c r="S158" s="24">
        <v>28</v>
      </c>
      <c r="T158" s="24">
        <v>27</v>
      </c>
      <c r="U158" s="24">
        <v>28</v>
      </c>
      <c r="V158" s="24">
        <v>28</v>
      </c>
      <c r="W158" s="24">
        <v>28</v>
      </c>
      <c r="X158" s="24">
        <v>27</v>
      </c>
      <c r="Y158" s="24">
        <v>26</v>
      </c>
      <c r="Z158" s="24">
        <v>25</v>
      </c>
      <c r="AA158" s="24">
        <v>25</v>
      </c>
      <c r="AB158" s="24">
        <v>24</v>
      </c>
      <c r="AC158" s="24">
        <v>24</v>
      </c>
      <c r="AD158" s="24">
        <v>23</v>
      </c>
      <c r="AE158" s="24">
        <v>23</v>
      </c>
      <c r="AF158" s="24">
        <v>21</v>
      </c>
      <c r="AG158" s="24">
        <v>21</v>
      </c>
      <c r="AH158" s="24">
        <v>21</v>
      </c>
      <c r="AI158" s="24">
        <v>20</v>
      </c>
      <c r="AJ158" s="24">
        <v>19</v>
      </c>
      <c r="AK158" s="24">
        <v>19</v>
      </c>
      <c r="AL158" s="24">
        <v>19</v>
      </c>
      <c r="AM158" s="24">
        <v>19</v>
      </c>
      <c r="AN158" s="24">
        <v>18</v>
      </c>
      <c r="AO158" s="24">
        <v>18</v>
      </c>
      <c r="AP158" s="24">
        <v>18</v>
      </c>
      <c r="AQ158" s="24">
        <v>17</v>
      </c>
      <c r="AR158" s="24">
        <v>16</v>
      </c>
      <c r="AS158" s="24">
        <v>16</v>
      </c>
      <c r="AT158" s="24">
        <v>16</v>
      </c>
      <c r="AU158" s="24">
        <v>17</v>
      </c>
      <c r="AV158" s="24">
        <v>17</v>
      </c>
      <c r="AW158" s="24">
        <v>16</v>
      </c>
      <c r="AX158" s="24">
        <v>16</v>
      </c>
      <c r="AY158" s="24">
        <v>15</v>
      </c>
      <c r="AZ158" s="24">
        <v>14</v>
      </c>
      <c r="BA158" s="24">
        <v>14</v>
      </c>
      <c r="BB158" s="24">
        <v>14</v>
      </c>
      <c r="BC158" s="24">
        <v>13</v>
      </c>
      <c r="BD158" s="24">
        <v>12</v>
      </c>
      <c r="BE158" s="24">
        <v>12</v>
      </c>
      <c r="BF158" s="24">
        <v>11</v>
      </c>
      <c r="BG158" s="24">
        <v>11</v>
      </c>
      <c r="BH158" s="24">
        <v>10</v>
      </c>
      <c r="BI158" s="24">
        <v>10</v>
      </c>
      <c r="BJ158" s="24">
        <v>10</v>
      </c>
      <c r="BK158" s="24">
        <v>8</v>
      </c>
      <c r="BL158" s="24">
        <v>8</v>
      </c>
      <c r="BM158" s="24">
        <v>8</v>
      </c>
      <c r="BN158" s="24">
        <v>7</v>
      </c>
      <c r="BO158" s="24">
        <v>7</v>
      </c>
      <c r="BP158" s="24">
        <v>7</v>
      </c>
      <c r="BQ158" s="24">
        <v>7</v>
      </c>
      <c r="BR158" s="24">
        <v>7</v>
      </c>
      <c r="BS158" s="24">
        <v>6</v>
      </c>
      <c r="BT158" s="24">
        <v>5</v>
      </c>
      <c r="BU158" s="24">
        <v>5</v>
      </c>
      <c r="BV158" s="24">
        <v>5</v>
      </c>
      <c r="BW158" s="24">
        <v>5</v>
      </c>
      <c r="BX158" s="24">
        <v>5</v>
      </c>
      <c r="BY158" s="24">
        <v>4</v>
      </c>
      <c r="BZ158" s="24">
        <v>4</v>
      </c>
      <c r="CA158" s="24">
        <v>4</v>
      </c>
      <c r="CB158" s="24">
        <v>4</v>
      </c>
      <c r="CC158" s="24">
        <v>3</v>
      </c>
      <c r="CD158" s="24">
        <v>3</v>
      </c>
      <c r="CE158" s="24">
        <v>3</v>
      </c>
      <c r="CF158" s="24">
        <v>3</v>
      </c>
      <c r="CG158" s="24">
        <v>2</v>
      </c>
      <c r="CH158" s="24">
        <v>2</v>
      </c>
      <c r="CI158" s="24">
        <v>2</v>
      </c>
      <c r="CJ158" s="24">
        <v>2</v>
      </c>
      <c r="CK158" s="24">
        <v>2</v>
      </c>
      <c r="CL158" s="24">
        <v>2</v>
      </c>
      <c r="CM158" s="24">
        <v>1</v>
      </c>
      <c r="CN158" s="24">
        <v>1</v>
      </c>
      <c r="CO158" s="24">
        <v>1</v>
      </c>
      <c r="CP158" s="24">
        <v>1</v>
      </c>
      <c r="CQ158" s="24">
        <v>1</v>
      </c>
      <c r="CR158" s="24">
        <v>0</v>
      </c>
      <c r="CS158" s="24">
        <v>0</v>
      </c>
      <c r="CT158" s="24">
        <v>0</v>
      </c>
      <c r="CU158" s="24">
        <v>0</v>
      </c>
      <c r="CV158" s="24">
        <v>0</v>
      </c>
      <c r="CW158" s="24">
        <v>0</v>
      </c>
      <c r="CX158" s="24">
        <v>0</v>
      </c>
      <c r="CY158" s="24">
        <v>0</v>
      </c>
      <c r="CZ158" s="24">
        <v>0</v>
      </c>
      <c r="DA158" s="24">
        <v>0</v>
      </c>
      <c r="DB158" s="24">
        <v>0</v>
      </c>
      <c r="DC158" s="24">
        <v>30</v>
      </c>
      <c r="DD158" s="24">
        <v>30</v>
      </c>
      <c r="DE158" s="24">
        <v>29</v>
      </c>
      <c r="DF158" s="24">
        <v>29</v>
      </c>
      <c r="DG158" s="24">
        <v>29</v>
      </c>
      <c r="DH158" s="24">
        <v>27</v>
      </c>
      <c r="DI158" s="24">
        <v>27</v>
      </c>
      <c r="DJ158" s="24">
        <v>26</v>
      </c>
      <c r="DK158" s="24">
        <v>27</v>
      </c>
      <c r="DL158" s="24">
        <v>27</v>
      </c>
      <c r="DM158" s="24">
        <v>27</v>
      </c>
      <c r="DN158" s="24">
        <v>26</v>
      </c>
      <c r="DO158" s="24">
        <v>26</v>
      </c>
      <c r="DP158" s="24">
        <v>25</v>
      </c>
      <c r="DQ158" s="24">
        <v>25</v>
      </c>
      <c r="DR158" s="24">
        <v>24</v>
      </c>
      <c r="DS158" s="24">
        <v>23</v>
      </c>
      <c r="DT158" s="24">
        <v>22</v>
      </c>
      <c r="DU158" s="24">
        <v>22</v>
      </c>
      <c r="DV158" s="24">
        <v>20</v>
      </c>
      <c r="DW158" s="24">
        <v>19</v>
      </c>
      <c r="DX158" s="24">
        <v>18</v>
      </c>
      <c r="DY158" s="24">
        <v>17</v>
      </c>
      <c r="DZ158" s="24">
        <v>16</v>
      </c>
      <c r="EA158" s="24">
        <v>16</v>
      </c>
      <c r="EB158" s="24">
        <v>16</v>
      </c>
      <c r="EC158" s="24">
        <v>16</v>
      </c>
      <c r="ED158" s="24">
        <v>16</v>
      </c>
      <c r="EE158" s="24">
        <v>16</v>
      </c>
      <c r="EF158" s="24">
        <v>16</v>
      </c>
      <c r="EG158" s="24">
        <v>16</v>
      </c>
      <c r="EH158" s="24">
        <v>16</v>
      </c>
      <c r="EI158" s="24">
        <v>16</v>
      </c>
      <c r="EJ158" s="24">
        <v>16</v>
      </c>
      <c r="EK158" s="24">
        <v>15</v>
      </c>
      <c r="EL158" s="24">
        <v>15</v>
      </c>
      <c r="EM158" s="24">
        <v>15</v>
      </c>
      <c r="EN158" s="24">
        <v>15</v>
      </c>
      <c r="EO158" s="24">
        <v>14</v>
      </c>
      <c r="EP158" s="24">
        <v>14</v>
      </c>
      <c r="EQ158" s="24">
        <v>15</v>
      </c>
      <c r="ER158" s="24">
        <v>14</v>
      </c>
      <c r="ES158" s="24">
        <v>14</v>
      </c>
      <c r="ET158" s="24">
        <v>14</v>
      </c>
      <c r="EU158" s="24">
        <v>14</v>
      </c>
      <c r="EV158" s="24">
        <v>14</v>
      </c>
      <c r="EW158" s="24">
        <v>12</v>
      </c>
      <c r="EX158" s="24">
        <v>12</v>
      </c>
      <c r="EY158" s="24">
        <v>12</v>
      </c>
      <c r="EZ158" s="24">
        <v>11</v>
      </c>
      <c r="FA158" s="24">
        <v>11</v>
      </c>
      <c r="FB158" s="24">
        <v>10</v>
      </c>
      <c r="FC158" s="24">
        <v>10</v>
      </c>
      <c r="FD158" s="24">
        <v>10</v>
      </c>
      <c r="FE158" s="24">
        <v>9</v>
      </c>
      <c r="FF158" s="24">
        <v>9</v>
      </c>
      <c r="FG158" s="24">
        <v>9</v>
      </c>
      <c r="FH158" s="24">
        <v>8</v>
      </c>
      <c r="FI158" s="24">
        <v>8</v>
      </c>
      <c r="FJ158" s="24">
        <v>7</v>
      </c>
      <c r="FK158" s="24">
        <v>7</v>
      </c>
      <c r="FL158" s="24">
        <v>7</v>
      </c>
      <c r="FM158" s="24">
        <v>7</v>
      </c>
      <c r="FN158" s="24">
        <v>7</v>
      </c>
      <c r="FO158" s="24">
        <v>7</v>
      </c>
      <c r="FP158" s="24">
        <v>7</v>
      </c>
      <c r="FQ158" s="24">
        <v>7</v>
      </c>
      <c r="FR158" s="24">
        <v>6</v>
      </c>
      <c r="FS158" s="24">
        <v>6</v>
      </c>
      <c r="FT158" s="24">
        <v>6</v>
      </c>
      <c r="FU158" s="24">
        <v>6</v>
      </c>
      <c r="FV158" s="24">
        <v>5</v>
      </c>
      <c r="FW158" s="24">
        <v>5</v>
      </c>
      <c r="FX158" s="24">
        <v>5</v>
      </c>
      <c r="FY158" s="24">
        <v>5</v>
      </c>
      <c r="FZ158" s="24">
        <v>3</v>
      </c>
      <c r="GA158" s="24">
        <v>3</v>
      </c>
      <c r="GB158" s="24">
        <v>3</v>
      </c>
      <c r="GC158" s="24">
        <v>3</v>
      </c>
      <c r="GD158" s="24">
        <v>3</v>
      </c>
      <c r="GE158" s="24">
        <v>2</v>
      </c>
      <c r="GF158" s="24">
        <v>2</v>
      </c>
      <c r="GG158" s="24">
        <v>2</v>
      </c>
      <c r="GH158" s="24">
        <v>2</v>
      </c>
      <c r="GI158" s="24">
        <v>1</v>
      </c>
      <c r="GJ158" s="24">
        <v>1</v>
      </c>
      <c r="GK158" s="24">
        <v>1</v>
      </c>
      <c r="GL158" s="24">
        <v>0</v>
      </c>
      <c r="GM158" s="24">
        <v>0</v>
      </c>
      <c r="GN158" s="24">
        <v>0</v>
      </c>
      <c r="GO158" s="24">
        <v>0</v>
      </c>
      <c r="GP158" s="24">
        <v>0</v>
      </c>
      <c r="GQ158" s="24">
        <v>0</v>
      </c>
      <c r="GR158" s="24">
        <v>0</v>
      </c>
      <c r="GS158" s="24">
        <v>0</v>
      </c>
      <c r="GT158" s="24">
        <v>0</v>
      </c>
      <c r="GU158" s="24">
        <v>0</v>
      </c>
      <c r="GV158" s="24">
        <v>0</v>
      </c>
      <c r="GW158" s="24">
        <v>0</v>
      </c>
      <c r="GX158" s="24">
        <v>0</v>
      </c>
      <c r="GY158" s="25">
        <v>0</v>
      </c>
    </row>
    <row r="159" spans="1:207" s="17" customFormat="1" ht="12.75" hidden="1" x14ac:dyDescent="0.2">
      <c r="A159" s="23" t="s">
        <v>220</v>
      </c>
      <c r="B159" s="24">
        <v>2013</v>
      </c>
      <c r="C159" s="24">
        <f>SUM(Tabla1[[#This Row],[Hombres_0]:[Hombres_100 y más]])</f>
        <v>1341</v>
      </c>
      <c r="D159" s="24">
        <f>SUM(Tabla1[[#This Row],[Mujeres_0]:[Mujeres_100 y más]])</f>
        <v>1198</v>
      </c>
      <c r="E159" s="24">
        <f>Tabla1[[#This Row],[TOTAL HOMBRES]]+Tabla1[[#This Row],[TOTAL MUJERES]]</f>
        <v>2539</v>
      </c>
      <c r="F159" s="24">
        <v>28</v>
      </c>
      <c r="G159" s="24">
        <v>28</v>
      </c>
      <c r="H159" s="24">
        <v>29</v>
      </c>
      <c r="I159" s="24">
        <v>27</v>
      </c>
      <c r="J159" s="24">
        <v>28</v>
      </c>
      <c r="K159" s="24">
        <v>28</v>
      </c>
      <c r="L159" s="24">
        <v>28</v>
      </c>
      <c r="M159" s="24">
        <v>28</v>
      </c>
      <c r="N159" s="24">
        <v>28</v>
      </c>
      <c r="O159" s="24">
        <v>28</v>
      </c>
      <c r="P159" s="24">
        <v>27</v>
      </c>
      <c r="Q159" s="24">
        <v>28</v>
      </c>
      <c r="R159" s="24">
        <v>27</v>
      </c>
      <c r="S159" s="24">
        <v>27</v>
      </c>
      <c r="T159" s="24">
        <v>27</v>
      </c>
      <c r="U159" s="24">
        <v>27</v>
      </c>
      <c r="V159" s="24">
        <v>27</v>
      </c>
      <c r="W159" s="24">
        <v>27</v>
      </c>
      <c r="X159" s="24">
        <v>27</v>
      </c>
      <c r="Y159" s="24">
        <v>26</v>
      </c>
      <c r="Z159" s="24">
        <v>26</v>
      </c>
      <c r="AA159" s="24">
        <v>25</v>
      </c>
      <c r="AB159" s="24">
        <v>25</v>
      </c>
      <c r="AC159" s="24">
        <v>24</v>
      </c>
      <c r="AD159" s="24">
        <v>23</v>
      </c>
      <c r="AE159" s="24">
        <v>23</v>
      </c>
      <c r="AF159" s="24">
        <v>22</v>
      </c>
      <c r="AG159" s="24">
        <v>22</v>
      </c>
      <c r="AH159" s="24">
        <v>22</v>
      </c>
      <c r="AI159" s="24">
        <v>21</v>
      </c>
      <c r="AJ159" s="24">
        <v>21</v>
      </c>
      <c r="AK159" s="24">
        <v>21</v>
      </c>
      <c r="AL159" s="24">
        <v>19</v>
      </c>
      <c r="AM159" s="24">
        <v>19</v>
      </c>
      <c r="AN159" s="24">
        <v>18</v>
      </c>
      <c r="AO159" s="24">
        <v>18</v>
      </c>
      <c r="AP159" s="24">
        <v>18</v>
      </c>
      <c r="AQ159" s="24">
        <v>18</v>
      </c>
      <c r="AR159" s="24">
        <v>17</v>
      </c>
      <c r="AS159" s="24">
        <v>18</v>
      </c>
      <c r="AT159" s="24">
        <v>17</v>
      </c>
      <c r="AU159" s="24">
        <v>17</v>
      </c>
      <c r="AV159" s="24">
        <v>17</v>
      </c>
      <c r="AW159" s="24">
        <v>17</v>
      </c>
      <c r="AX159" s="24">
        <v>17</v>
      </c>
      <c r="AY159" s="24">
        <v>16</v>
      </c>
      <c r="AZ159" s="24">
        <v>16</v>
      </c>
      <c r="BA159" s="24">
        <v>16</v>
      </c>
      <c r="BB159" s="24">
        <v>15</v>
      </c>
      <c r="BC159" s="24">
        <v>13</v>
      </c>
      <c r="BD159" s="24">
        <v>13</v>
      </c>
      <c r="BE159" s="24">
        <v>12</v>
      </c>
      <c r="BF159" s="24">
        <v>11</v>
      </c>
      <c r="BG159" s="24">
        <v>11</v>
      </c>
      <c r="BH159" s="24">
        <v>10</v>
      </c>
      <c r="BI159" s="24">
        <v>10</v>
      </c>
      <c r="BJ159" s="24">
        <v>8</v>
      </c>
      <c r="BK159" s="24">
        <v>8</v>
      </c>
      <c r="BL159" s="24">
        <v>8</v>
      </c>
      <c r="BM159" s="24">
        <v>7</v>
      </c>
      <c r="BN159" s="24">
        <v>7</v>
      </c>
      <c r="BO159" s="24">
        <v>7</v>
      </c>
      <c r="BP159" s="24">
        <v>7</v>
      </c>
      <c r="BQ159" s="24">
        <v>7</v>
      </c>
      <c r="BR159" s="24">
        <v>7</v>
      </c>
      <c r="BS159" s="24">
        <v>7</v>
      </c>
      <c r="BT159" s="24">
        <v>6</v>
      </c>
      <c r="BU159" s="24">
        <v>6</v>
      </c>
      <c r="BV159" s="24">
        <v>5</v>
      </c>
      <c r="BW159" s="24">
        <v>5</v>
      </c>
      <c r="BX159" s="24">
        <v>5</v>
      </c>
      <c r="BY159" s="24">
        <v>5</v>
      </c>
      <c r="BZ159" s="24">
        <v>4</v>
      </c>
      <c r="CA159" s="24">
        <v>4</v>
      </c>
      <c r="CB159" s="24">
        <v>4</v>
      </c>
      <c r="CC159" s="24">
        <v>3</v>
      </c>
      <c r="CD159" s="24">
        <v>3</v>
      </c>
      <c r="CE159" s="24">
        <v>3</v>
      </c>
      <c r="CF159" s="24">
        <v>3</v>
      </c>
      <c r="CG159" s="24">
        <v>2</v>
      </c>
      <c r="CH159" s="24">
        <v>2</v>
      </c>
      <c r="CI159" s="24">
        <v>2</v>
      </c>
      <c r="CJ159" s="24">
        <v>2</v>
      </c>
      <c r="CK159" s="24">
        <v>1</v>
      </c>
      <c r="CL159" s="24">
        <v>1</v>
      </c>
      <c r="CM159" s="24">
        <v>1</v>
      </c>
      <c r="CN159" s="24">
        <v>1</v>
      </c>
      <c r="CO159" s="24">
        <v>1</v>
      </c>
      <c r="CP159" s="24">
        <v>1</v>
      </c>
      <c r="CQ159" s="24">
        <v>0</v>
      </c>
      <c r="CR159" s="24">
        <v>0</v>
      </c>
      <c r="CS159" s="24">
        <v>0</v>
      </c>
      <c r="CT159" s="24">
        <v>0</v>
      </c>
      <c r="CU159" s="24">
        <v>0</v>
      </c>
      <c r="CV159" s="24">
        <v>0</v>
      </c>
      <c r="CW159" s="24">
        <v>0</v>
      </c>
      <c r="CX159" s="24">
        <v>0</v>
      </c>
      <c r="CY159" s="24">
        <v>0</v>
      </c>
      <c r="CZ159" s="24">
        <v>0</v>
      </c>
      <c r="DA159" s="24">
        <v>0</v>
      </c>
      <c r="DB159" s="24">
        <v>0</v>
      </c>
      <c r="DC159" s="24">
        <v>29</v>
      </c>
      <c r="DD159" s="24">
        <v>29</v>
      </c>
      <c r="DE159" s="24">
        <v>28</v>
      </c>
      <c r="DF159" s="24">
        <v>28</v>
      </c>
      <c r="DG159" s="24">
        <v>28</v>
      </c>
      <c r="DH159" s="24">
        <v>27</v>
      </c>
      <c r="DI159" s="24">
        <v>26</v>
      </c>
      <c r="DJ159" s="24">
        <v>26</v>
      </c>
      <c r="DK159" s="24">
        <v>27</v>
      </c>
      <c r="DL159" s="24">
        <v>27</v>
      </c>
      <c r="DM159" s="24">
        <v>26</v>
      </c>
      <c r="DN159" s="24">
        <v>26</v>
      </c>
      <c r="DO159" s="24">
        <v>26</v>
      </c>
      <c r="DP159" s="24">
        <v>25</v>
      </c>
      <c r="DQ159" s="24">
        <v>25</v>
      </c>
      <c r="DR159" s="24">
        <v>24</v>
      </c>
      <c r="DS159" s="24">
        <v>24</v>
      </c>
      <c r="DT159" s="24">
        <v>24</v>
      </c>
      <c r="DU159" s="24">
        <v>23</v>
      </c>
      <c r="DV159" s="24">
        <v>22</v>
      </c>
      <c r="DW159" s="24">
        <v>21</v>
      </c>
      <c r="DX159" s="24">
        <v>19</v>
      </c>
      <c r="DY159" s="24">
        <v>18</v>
      </c>
      <c r="DZ159" s="24">
        <v>18</v>
      </c>
      <c r="EA159" s="24">
        <v>17</v>
      </c>
      <c r="EB159" s="24">
        <v>17</v>
      </c>
      <c r="EC159" s="24">
        <v>17</v>
      </c>
      <c r="ED159" s="24">
        <v>17</v>
      </c>
      <c r="EE159" s="24">
        <v>17</v>
      </c>
      <c r="EF159" s="24">
        <v>16</v>
      </c>
      <c r="EG159" s="24">
        <v>16</v>
      </c>
      <c r="EH159" s="24">
        <v>17</v>
      </c>
      <c r="EI159" s="24">
        <v>17</v>
      </c>
      <c r="EJ159" s="24">
        <v>17</v>
      </c>
      <c r="EK159" s="24">
        <v>16</v>
      </c>
      <c r="EL159" s="24">
        <v>15</v>
      </c>
      <c r="EM159" s="24">
        <v>15</v>
      </c>
      <c r="EN159" s="24">
        <v>15</v>
      </c>
      <c r="EO159" s="24">
        <v>15</v>
      </c>
      <c r="EP159" s="24">
        <v>14</v>
      </c>
      <c r="EQ159" s="24">
        <v>14</v>
      </c>
      <c r="ER159" s="24">
        <v>14</v>
      </c>
      <c r="ES159" s="24">
        <v>14</v>
      </c>
      <c r="ET159" s="24">
        <v>14</v>
      </c>
      <c r="EU159" s="24">
        <v>14</v>
      </c>
      <c r="EV159" s="24">
        <v>14</v>
      </c>
      <c r="EW159" s="24">
        <v>13</v>
      </c>
      <c r="EX159" s="24">
        <v>12</v>
      </c>
      <c r="EY159" s="24">
        <v>12</v>
      </c>
      <c r="EZ159" s="24">
        <v>11</v>
      </c>
      <c r="FA159" s="24">
        <v>11</v>
      </c>
      <c r="FB159" s="24">
        <v>10</v>
      </c>
      <c r="FC159" s="24">
        <v>10</v>
      </c>
      <c r="FD159" s="24">
        <v>9</v>
      </c>
      <c r="FE159" s="24">
        <v>9</v>
      </c>
      <c r="FF159" s="24">
        <v>9</v>
      </c>
      <c r="FG159" s="24">
        <v>9</v>
      </c>
      <c r="FH159" s="24">
        <v>8</v>
      </c>
      <c r="FI159" s="24">
        <v>7</v>
      </c>
      <c r="FJ159" s="24">
        <v>7</v>
      </c>
      <c r="FK159" s="24">
        <v>7</v>
      </c>
      <c r="FL159" s="24">
        <v>7</v>
      </c>
      <c r="FM159" s="24">
        <v>7</v>
      </c>
      <c r="FN159" s="24">
        <v>7</v>
      </c>
      <c r="FO159" s="24">
        <v>7</v>
      </c>
      <c r="FP159" s="24">
        <v>7</v>
      </c>
      <c r="FQ159" s="24">
        <v>6</v>
      </c>
      <c r="FR159" s="24">
        <v>6</v>
      </c>
      <c r="FS159" s="24">
        <v>6</v>
      </c>
      <c r="FT159" s="24">
        <v>6</v>
      </c>
      <c r="FU159" s="24">
        <v>6</v>
      </c>
      <c r="FV159" s="24">
        <v>5</v>
      </c>
      <c r="FW159" s="24">
        <v>5</v>
      </c>
      <c r="FX159" s="24">
        <v>5</v>
      </c>
      <c r="FY159" s="24">
        <v>5</v>
      </c>
      <c r="FZ159" s="24">
        <v>4</v>
      </c>
      <c r="GA159" s="24">
        <v>3</v>
      </c>
      <c r="GB159" s="24">
        <v>3</v>
      </c>
      <c r="GC159" s="24">
        <v>3</v>
      </c>
      <c r="GD159" s="24">
        <v>3</v>
      </c>
      <c r="GE159" s="24">
        <v>3</v>
      </c>
      <c r="GF159" s="24">
        <v>2</v>
      </c>
      <c r="GG159" s="24">
        <v>2</v>
      </c>
      <c r="GH159" s="24">
        <v>2</v>
      </c>
      <c r="GI159" s="24">
        <v>2</v>
      </c>
      <c r="GJ159" s="24">
        <v>1</v>
      </c>
      <c r="GK159" s="24">
        <v>1</v>
      </c>
      <c r="GL159" s="24">
        <v>1</v>
      </c>
      <c r="GM159" s="24">
        <v>1</v>
      </c>
      <c r="GN159" s="24">
        <v>0</v>
      </c>
      <c r="GO159" s="24">
        <v>0</v>
      </c>
      <c r="GP159" s="24">
        <v>0</v>
      </c>
      <c r="GQ159" s="24">
        <v>0</v>
      </c>
      <c r="GR159" s="24">
        <v>0</v>
      </c>
      <c r="GS159" s="24">
        <v>0</v>
      </c>
      <c r="GT159" s="24">
        <v>0</v>
      </c>
      <c r="GU159" s="24">
        <v>0</v>
      </c>
      <c r="GV159" s="24">
        <v>0</v>
      </c>
      <c r="GW159" s="24">
        <v>0</v>
      </c>
      <c r="GX159" s="24">
        <v>0</v>
      </c>
      <c r="GY159" s="25">
        <v>0</v>
      </c>
    </row>
    <row r="160" spans="1:207" s="17" customFormat="1" ht="12.75" hidden="1" x14ac:dyDescent="0.2">
      <c r="A160" s="23" t="s">
        <v>220</v>
      </c>
      <c r="B160" s="24">
        <v>2014</v>
      </c>
      <c r="C160" s="24">
        <f>SUM(Tabla1[[#This Row],[Hombres_0]:[Hombres_100 y más]])</f>
        <v>1350</v>
      </c>
      <c r="D160" s="24">
        <f>SUM(Tabla1[[#This Row],[Mujeres_0]:[Mujeres_100 y más]])</f>
        <v>1199</v>
      </c>
      <c r="E160" s="24">
        <f>Tabla1[[#This Row],[TOTAL HOMBRES]]+Tabla1[[#This Row],[TOTAL MUJERES]]</f>
        <v>2549</v>
      </c>
      <c r="F160" s="24">
        <v>28</v>
      </c>
      <c r="G160" s="24">
        <v>28</v>
      </c>
      <c r="H160" s="24">
        <v>28</v>
      </c>
      <c r="I160" s="24">
        <v>28</v>
      </c>
      <c r="J160" s="24">
        <v>28</v>
      </c>
      <c r="K160" s="24">
        <v>28</v>
      </c>
      <c r="L160" s="24">
        <v>27</v>
      </c>
      <c r="M160" s="24">
        <v>27</v>
      </c>
      <c r="N160" s="24">
        <v>27</v>
      </c>
      <c r="O160" s="24">
        <v>27</v>
      </c>
      <c r="P160" s="24">
        <v>27</v>
      </c>
      <c r="Q160" s="24">
        <v>27</v>
      </c>
      <c r="R160" s="24">
        <v>27</v>
      </c>
      <c r="S160" s="24">
        <v>27</v>
      </c>
      <c r="T160" s="24">
        <v>27</v>
      </c>
      <c r="U160" s="24">
        <v>27</v>
      </c>
      <c r="V160" s="24">
        <v>27</v>
      </c>
      <c r="W160" s="24">
        <v>28</v>
      </c>
      <c r="X160" s="24">
        <v>28</v>
      </c>
      <c r="Y160" s="24">
        <v>28</v>
      </c>
      <c r="Z160" s="24">
        <v>27</v>
      </c>
      <c r="AA160" s="24">
        <v>26</v>
      </c>
      <c r="AB160" s="24">
        <v>25</v>
      </c>
      <c r="AC160" s="24">
        <v>25</v>
      </c>
      <c r="AD160" s="24">
        <v>24</v>
      </c>
      <c r="AE160" s="24">
        <v>23</v>
      </c>
      <c r="AF160" s="24">
        <v>22</v>
      </c>
      <c r="AG160" s="24">
        <v>22</v>
      </c>
      <c r="AH160" s="24">
        <v>22</v>
      </c>
      <c r="AI160" s="24">
        <v>21</v>
      </c>
      <c r="AJ160" s="24">
        <v>21</v>
      </c>
      <c r="AK160" s="24">
        <v>21</v>
      </c>
      <c r="AL160" s="24">
        <v>19</v>
      </c>
      <c r="AM160" s="24">
        <v>19</v>
      </c>
      <c r="AN160" s="24">
        <v>18</v>
      </c>
      <c r="AO160" s="24">
        <v>18</v>
      </c>
      <c r="AP160" s="24">
        <v>18</v>
      </c>
      <c r="AQ160" s="24">
        <v>18</v>
      </c>
      <c r="AR160" s="24">
        <v>18</v>
      </c>
      <c r="AS160" s="24">
        <v>18</v>
      </c>
      <c r="AT160" s="24">
        <v>18</v>
      </c>
      <c r="AU160" s="24">
        <v>18</v>
      </c>
      <c r="AV160" s="24">
        <v>17</v>
      </c>
      <c r="AW160" s="24">
        <v>17</v>
      </c>
      <c r="AX160" s="24">
        <v>17</v>
      </c>
      <c r="AY160" s="24">
        <v>17</v>
      </c>
      <c r="AZ160" s="24">
        <v>16</v>
      </c>
      <c r="BA160" s="24">
        <v>16</v>
      </c>
      <c r="BB160" s="24">
        <v>15</v>
      </c>
      <c r="BC160" s="24">
        <v>15</v>
      </c>
      <c r="BD160" s="24">
        <v>13</v>
      </c>
      <c r="BE160" s="24">
        <v>12</v>
      </c>
      <c r="BF160" s="24">
        <v>11</v>
      </c>
      <c r="BG160" s="24">
        <v>11</v>
      </c>
      <c r="BH160" s="24">
        <v>10</v>
      </c>
      <c r="BI160" s="24">
        <v>10</v>
      </c>
      <c r="BJ160" s="24">
        <v>8</v>
      </c>
      <c r="BK160" s="24">
        <v>8</v>
      </c>
      <c r="BL160" s="24">
        <v>7</v>
      </c>
      <c r="BM160" s="24">
        <v>7</v>
      </c>
      <c r="BN160" s="24">
        <v>7</v>
      </c>
      <c r="BO160" s="24">
        <v>7</v>
      </c>
      <c r="BP160" s="24">
        <v>7</v>
      </c>
      <c r="BQ160" s="24">
        <v>7</v>
      </c>
      <c r="BR160" s="24">
        <v>7</v>
      </c>
      <c r="BS160" s="24">
        <v>7</v>
      </c>
      <c r="BT160" s="24">
        <v>7</v>
      </c>
      <c r="BU160" s="24">
        <v>6</v>
      </c>
      <c r="BV160" s="24">
        <v>6</v>
      </c>
      <c r="BW160" s="24">
        <v>5</v>
      </c>
      <c r="BX160" s="24">
        <v>5</v>
      </c>
      <c r="BY160" s="24">
        <v>5</v>
      </c>
      <c r="BZ160" s="24">
        <v>4</v>
      </c>
      <c r="CA160" s="24">
        <v>4</v>
      </c>
      <c r="CB160" s="24">
        <v>4</v>
      </c>
      <c r="CC160" s="24">
        <v>3</v>
      </c>
      <c r="CD160" s="24">
        <v>3</v>
      </c>
      <c r="CE160" s="24">
        <v>3</v>
      </c>
      <c r="CF160" s="24">
        <v>3</v>
      </c>
      <c r="CG160" s="24">
        <v>2</v>
      </c>
      <c r="CH160" s="24">
        <v>2</v>
      </c>
      <c r="CI160" s="24">
        <v>2</v>
      </c>
      <c r="CJ160" s="24">
        <v>2</v>
      </c>
      <c r="CK160" s="24">
        <v>1</v>
      </c>
      <c r="CL160" s="24">
        <v>1</v>
      </c>
      <c r="CM160" s="24">
        <v>1</v>
      </c>
      <c r="CN160" s="24">
        <v>1</v>
      </c>
      <c r="CO160" s="24">
        <v>1</v>
      </c>
      <c r="CP160" s="24">
        <v>0</v>
      </c>
      <c r="CQ160" s="24">
        <v>0</v>
      </c>
      <c r="CR160" s="24">
        <v>0</v>
      </c>
      <c r="CS160" s="24">
        <v>0</v>
      </c>
      <c r="CT160" s="24">
        <v>0</v>
      </c>
      <c r="CU160" s="24">
        <v>0</v>
      </c>
      <c r="CV160" s="24">
        <v>0</v>
      </c>
      <c r="CW160" s="24">
        <v>0</v>
      </c>
      <c r="CX160" s="24">
        <v>0</v>
      </c>
      <c r="CY160" s="24">
        <v>0</v>
      </c>
      <c r="CZ160" s="24">
        <v>0</v>
      </c>
      <c r="DA160" s="24">
        <v>0</v>
      </c>
      <c r="DB160" s="24">
        <v>0</v>
      </c>
      <c r="DC160" s="24">
        <v>28</v>
      </c>
      <c r="DD160" s="24">
        <v>28</v>
      </c>
      <c r="DE160" s="24">
        <v>27</v>
      </c>
      <c r="DF160" s="24">
        <v>27</v>
      </c>
      <c r="DG160" s="24">
        <v>27</v>
      </c>
      <c r="DH160" s="24">
        <v>27</v>
      </c>
      <c r="DI160" s="24">
        <v>26</v>
      </c>
      <c r="DJ160" s="24">
        <v>26</v>
      </c>
      <c r="DK160" s="24">
        <v>27</v>
      </c>
      <c r="DL160" s="24">
        <v>26</v>
      </c>
      <c r="DM160" s="24">
        <v>26</v>
      </c>
      <c r="DN160" s="24">
        <v>26</v>
      </c>
      <c r="DO160" s="24">
        <v>25</v>
      </c>
      <c r="DP160" s="24">
        <v>25</v>
      </c>
      <c r="DQ160" s="24">
        <v>24</v>
      </c>
      <c r="DR160" s="24">
        <v>24</v>
      </c>
      <c r="DS160" s="24">
        <v>24</v>
      </c>
      <c r="DT160" s="24">
        <v>23</v>
      </c>
      <c r="DU160" s="24">
        <v>23</v>
      </c>
      <c r="DV160" s="24">
        <v>22</v>
      </c>
      <c r="DW160" s="24">
        <v>21</v>
      </c>
      <c r="DX160" s="24">
        <v>20</v>
      </c>
      <c r="DY160" s="24">
        <v>19</v>
      </c>
      <c r="DZ160" s="24">
        <v>18</v>
      </c>
      <c r="EA160" s="24">
        <v>17</v>
      </c>
      <c r="EB160" s="24">
        <v>17</v>
      </c>
      <c r="EC160" s="24">
        <v>17</v>
      </c>
      <c r="ED160" s="24">
        <v>17</v>
      </c>
      <c r="EE160" s="24">
        <v>17</v>
      </c>
      <c r="EF160" s="24">
        <v>17</v>
      </c>
      <c r="EG160" s="24">
        <v>16</v>
      </c>
      <c r="EH160" s="24">
        <v>17</v>
      </c>
      <c r="EI160" s="24">
        <v>17</v>
      </c>
      <c r="EJ160" s="24">
        <v>17</v>
      </c>
      <c r="EK160" s="24">
        <v>17</v>
      </c>
      <c r="EL160" s="24">
        <v>16</v>
      </c>
      <c r="EM160" s="24">
        <v>15</v>
      </c>
      <c r="EN160" s="24">
        <v>15</v>
      </c>
      <c r="EO160" s="24">
        <v>15</v>
      </c>
      <c r="EP160" s="24">
        <v>15</v>
      </c>
      <c r="EQ160" s="24">
        <v>14</v>
      </c>
      <c r="ER160" s="24">
        <v>14</v>
      </c>
      <c r="ES160" s="24">
        <v>14</v>
      </c>
      <c r="ET160" s="24">
        <v>14</v>
      </c>
      <c r="EU160" s="24">
        <v>14</v>
      </c>
      <c r="EV160" s="24">
        <v>14</v>
      </c>
      <c r="EW160" s="24">
        <v>13</v>
      </c>
      <c r="EX160" s="24">
        <v>12</v>
      </c>
      <c r="EY160" s="24">
        <v>12</v>
      </c>
      <c r="EZ160" s="24">
        <v>11</v>
      </c>
      <c r="FA160" s="24">
        <v>11</v>
      </c>
      <c r="FB160" s="24">
        <v>10</v>
      </c>
      <c r="FC160" s="24">
        <v>10</v>
      </c>
      <c r="FD160" s="24">
        <v>10</v>
      </c>
      <c r="FE160" s="24">
        <v>9</v>
      </c>
      <c r="FF160" s="24">
        <v>9</v>
      </c>
      <c r="FG160" s="24">
        <v>9</v>
      </c>
      <c r="FH160" s="24">
        <v>8</v>
      </c>
      <c r="FI160" s="24">
        <v>7</v>
      </c>
      <c r="FJ160" s="24">
        <v>7</v>
      </c>
      <c r="FK160" s="24">
        <v>7</v>
      </c>
      <c r="FL160" s="24">
        <v>7</v>
      </c>
      <c r="FM160" s="24">
        <v>7</v>
      </c>
      <c r="FN160" s="24">
        <v>7</v>
      </c>
      <c r="FO160" s="24">
        <v>7</v>
      </c>
      <c r="FP160" s="24">
        <v>7</v>
      </c>
      <c r="FQ160" s="24">
        <v>7</v>
      </c>
      <c r="FR160" s="24">
        <v>6</v>
      </c>
      <c r="FS160" s="24">
        <v>6</v>
      </c>
      <c r="FT160" s="24">
        <v>6</v>
      </c>
      <c r="FU160" s="24">
        <v>6</v>
      </c>
      <c r="FV160" s="24">
        <v>5</v>
      </c>
      <c r="FW160" s="24">
        <v>5</v>
      </c>
      <c r="FX160" s="24">
        <v>5</v>
      </c>
      <c r="FY160" s="24">
        <v>5</v>
      </c>
      <c r="FZ160" s="24">
        <v>4</v>
      </c>
      <c r="GA160" s="24">
        <v>3</v>
      </c>
      <c r="GB160" s="24">
        <v>3</v>
      </c>
      <c r="GC160" s="24">
        <v>3</v>
      </c>
      <c r="GD160" s="24">
        <v>3</v>
      </c>
      <c r="GE160" s="24">
        <v>3</v>
      </c>
      <c r="GF160" s="24">
        <v>3</v>
      </c>
      <c r="GG160" s="24">
        <v>2</v>
      </c>
      <c r="GH160" s="24">
        <v>2</v>
      </c>
      <c r="GI160" s="24">
        <v>2</v>
      </c>
      <c r="GJ160" s="24">
        <v>1</v>
      </c>
      <c r="GK160" s="24">
        <v>1</v>
      </c>
      <c r="GL160" s="24">
        <v>1</v>
      </c>
      <c r="GM160" s="24">
        <v>1</v>
      </c>
      <c r="GN160" s="24">
        <v>1</v>
      </c>
      <c r="GO160" s="24">
        <v>0</v>
      </c>
      <c r="GP160" s="24">
        <v>0</v>
      </c>
      <c r="GQ160" s="24">
        <v>0</v>
      </c>
      <c r="GR160" s="24">
        <v>0</v>
      </c>
      <c r="GS160" s="24">
        <v>0</v>
      </c>
      <c r="GT160" s="24">
        <v>0</v>
      </c>
      <c r="GU160" s="24">
        <v>0</v>
      </c>
      <c r="GV160" s="24">
        <v>0</v>
      </c>
      <c r="GW160" s="24">
        <v>0</v>
      </c>
      <c r="GX160" s="24">
        <v>0</v>
      </c>
      <c r="GY160" s="25">
        <v>0</v>
      </c>
    </row>
    <row r="161" spans="1:207" s="17" customFormat="1" ht="12.75" hidden="1" x14ac:dyDescent="0.2">
      <c r="A161" s="23" t="s">
        <v>220</v>
      </c>
      <c r="B161" s="24">
        <v>2015</v>
      </c>
      <c r="C161" s="24">
        <f>SUM(Tabla1[[#This Row],[Hombres_0]:[Hombres_100 y más]])</f>
        <v>1359</v>
      </c>
      <c r="D161" s="24">
        <f>SUM(Tabla1[[#This Row],[Mujeres_0]:[Mujeres_100 y más]])</f>
        <v>1203</v>
      </c>
      <c r="E161" s="24">
        <f>Tabla1[[#This Row],[TOTAL HOMBRES]]+Tabla1[[#This Row],[TOTAL MUJERES]]</f>
        <v>2562</v>
      </c>
      <c r="F161" s="24">
        <v>27</v>
      </c>
      <c r="G161" s="24">
        <v>27</v>
      </c>
      <c r="H161" s="24">
        <v>28</v>
      </c>
      <c r="I161" s="24">
        <v>28</v>
      </c>
      <c r="J161" s="24">
        <v>27</v>
      </c>
      <c r="K161" s="24">
        <v>27</v>
      </c>
      <c r="L161" s="24">
        <v>28</v>
      </c>
      <c r="M161" s="24">
        <v>27</v>
      </c>
      <c r="N161" s="24">
        <v>28</v>
      </c>
      <c r="O161" s="24">
        <v>28</v>
      </c>
      <c r="P161" s="24">
        <v>28</v>
      </c>
      <c r="Q161" s="24">
        <v>28</v>
      </c>
      <c r="R161" s="24">
        <v>28</v>
      </c>
      <c r="S161" s="24">
        <v>27</v>
      </c>
      <c r="T161" s="24">
        <v>27</v>
      </c>
      <c r="U161" s="24">
        <v>27</v>
      </c>
      <c r="V161" s="24">
        <v>27</v>
      </c>
      <c r="W161" s="24">
        <v>27</v>
      </c>
      <c r="X161" s="24">
        <v>27</v>
      </c>
      <c r="Y161" s="24">
        <v>27</v>
      </c>
      <c r="Z161" s="24">
        <v>28</v>
      </c>
      <c r="AA161" s="24">
        <v>27</v>
      </c>
      <c r="AB161" s="24">
        <v>26</v>
      </c>
      <c r="AC161" s="24">
        <v>25</v>
      </c>
      <c r="AD161" s="24">
        <v>24</v>
      </c>
      <c r="AE161" s="24">
        <v>23</v>
      </c>
      <c r="AF161" s="24">
        <v>22</v>
      </c>
      <c r="AG161" s="24">
        <v>22</v>
      </c>
      <c r="AH161" s="24">
        <v>22</v>
      </c>
      <c r="AI161" s="24">
        <v>21</v>
      </c>
      <c r="AJ161" s="24">
        <v>21</v>
      </c>
      <c r="AK161" s="24">
        <v>20</v>
      </c>
      <c r="AL161" s="24">
        <v>19</v>
      </c>
      <c r="AM161" s="24">
        <v>19</v>
      </c>
      <c r="AN161" s="24">
        <v>19</v>
      </c>
      <c r="AO161" s="24">
        <v>18</v>
      </c>
      <c r="AP161" s="24">
        <v>18</v>
      </c>
      <c r="AQ161" s="24">
        <v>18</v>
      </c>
      <c r="AR161" s="24">
        <v>18</v>
      </c>
      <c r="AS161" s="24">
        <v>18</v>
      </c>
      <c r="AT161" s="24">
        <v>18</v>
      </c>
      <c r="AU161" s="24">
        <v>18</v>
      </c>
      <c r="AV161" s="24">
        <v>17</v>
      </c>
      <c r="AW161" s="24">
        <v>17</v>
      </c>
      <c r="AX161" s="24">
        <v>17</v>
      </c>
      <c r="AY161" s="24">
        <v>17</v>
      </c>
      <c r="AZ161" s="24">
        <v>17</v>
      </c>
      <c r="BA161" s="24">
        <v>16</v>
      </c>
      <c r="BB161" s="24">
        <v>16</v>
      </c>
      <c r="BC161" s="24">
        <v>15</v>
      </c>
      <c r="BD161" s="24">
        <v>13</v>
      </c>
      <c r="BE161" s="24">
        <v>12</v>
      </c>
      <c r="BF161" s="24">
        <v>12</v>
      </c>
      <c r="BG161" s="24">
        <v>11</v>
      </c>
      <c r="BH161" s="24">
        <v>10</v>
      </c>
      <c r="BI161" s="24">
        <v>10</v>
      </c>
      <c r="BJ161" s="24">
        <v>8</v>
      </c>
      <c r="BK161" s="24">
        <v>8</v>
      </c>
      <c r="BL161" s="24">
        <v>8</v>
      </c>
      <c r="BM161" s="24">
        <v>7</v>
      </c>
      <c r="BN161" s="24">
        <v>7</v>
      </c>
      <c r="BO161" s="24">
        <v>7</v>
      </c>
      <c r="BP161" s="24">
        <v>7</v>
      </c>
      <c r="BQ161" s="24">
        <v>7</v>
      </c>
      <c r="BR161" s="24">
        <v>7</v>
      </c>
      <c r="BS161" s="24">
        <v>7</v>
      </c>
      <c r="BT161" s="24">
        <v>7</v>
      </c>
      <c r="BU161" s="24">
        <v>7</v>
      </c>
      <c r="BV161" s="24">
        <v>6</v>
      </c>
      <c r="BW161" s="24">
        <v>6</v>
      </c>
      <c r="BX161" s="24">
        <v>6</v>
      </c>
      <c r="BY161" s="24">
        <v>5</v>
      </c>
      <c r="BZ161" s="24">
        <v>4</v>
      </c>
      <c r="CA161" s="24">
        <v>4</v>
      </c>
      <c r="CB161" s="24">
        <v>4</v>
      </c>
      <c r="CC161" s="24">
        <v>3</v>
      </c>
      <c r="CD161" s="24">
        <v>3</v>
      </c>
      <c r="CE161" s="24">
        <v>3</v>
      </c>
      <c r="CF161" s="24">
        <v>3</v>
      </c>
      <c r="CG161" s="24">
        <v>2</v>
      </c>
      <c r="CH161" s="24">
        <v>2</v>
      </c>
      <c r="CI161" s="24">
        <v>2</v>
      </c>
      <c r="CJ161" s="24">
        <v>2</v>
      </c>
      <c r="CK161" s="24">
        <v>1</v>
      </c>
      <c r="CL161" s="24">
        <v>1</v>
      </c>
      <c r="CM161" s="24">
        <v>1</v>
      </c>
      <c r="CN161" s="24">
        <v>1</v>
      </c>
      <c r="CO161" s="24">
        <v>1</v>
      </c>
      <c r="CP161" s="24">
        <v>0</v>
      </c>
      <c r="CQ161" s="24">
        <v>0</v>
      </c>
      <c r="CR161" s="24">
        <v>0</v>
      </c>
      <c r="CS161" s="24">
        <v>0</v>
      </c>
      <c r="CT161" s="24">
        <v>0</v>
      </c>
      <c r="CU161" s="24">
        <v>0</v>
      </c>
      <c r="CV161" s="24">
        <v>0</v>
      </c>
      <c r="CW161" s="24">
        <v>0</v>
      </c>
      <c r="CX161" s="24">
        <v>0</v>
      </c>
      <c r="CY161" s="24">
        <v>0</v>
      </c>
      <c r="CZ161" s="24">
        <v>0</v>
      </c>
      <c r="DA161" s="24">
        <v>0</v>
      </c>
      <c r="DB161" s="24">
        <v>0</v>
      </c>
      <c r="DC161" s="24">
        <v>27</v>
      </c>
      <c r="DD161" s="24">
        <v>27</v>
      </c>
      <c r="DE161" s="24">
        <v>27</v>
      </c>
      <c r="DF161" s="24">
        <v>27</v>
      </c>
      <c r="DG161" s="24">
        <v>27</v>
      </c>
      <c r="DH161" s="24">
        <v>26</v>
      </c>
      <c r="DI161" s="24">
        <v>26</v>
      </c>
      <c r="DJ161" s="24">
        <v>26</v>
      </c>
      <c r="DK161" s="24">
        <v>27</v>
      </c>
      <c r="DL161" s="24">
        <v>26</v>
      </c>
      <c r="DM161" s="24">
        <v>26</v>
      </c>
      <c r="DN161" s="24">
        <v>26</v>
      </c>
      <c r="DO161" s="24">
        <v>25</v>
      </c>
      <c r="DP161" s="24">
        <v>25</v>
      </c>
      <c r="DQ161" s="24">
        <v>25</v>
      </c>
      <c r="DR161" s="24">
        <v>24</v>
      </c>
      <c r="DS161" s="24">
        <v>24</v>
      </c>
      <c r="DT161" s="24">
        <v>23</v>
      </c>
      <c r="DU161" s="24">
        <v>22</v>
      </c>
      <c r="DV161" s="24">
        <v>22</v>
      </c>
      <c r="DW161" s="24">
        <v>21</v>
      </c>
      <c r="DX161" s="24">
        <v>20</v>
      </c>
      <c r="DY161" s="24">
        <v>19</v>
      </c>
      <c r="DZ161" s="24">
        <v>18</v>
      </c>
      <c r="EA161" s="24">
        <v>17</v>
      </c>
      <c r="EB161" s="24">
        <v>17</v>
      </c>
      <c r="EC161" s="24">
        <v>17</v>
      </c>
      <c r="ED161" s="24">
        <v>17</v>
      </c>
      <c r="EE161" s="24">
        <v>17</v>
      </c>
      <c r="EF161" s="24">
        <v>17</v>
      </c>
      <c r="EG161" s="24">
        <v>16</v>
      </c>
      <c r="EH161" s="24">
        <v>17</v>
      </c>
      <c r="EI161" s="24">
        <v>17</v>
      </c>
      <c r="EJ161" s="24">
        <v>17</v>
      </c>
      <c r="EK161" s="24">
        <v>17</v>
      </c>
      <c r="EL161" s="24">
        <v>16</v>
      </c>
      <c r="EM161" s="24">
        <v>15</v>
      </c>
      <c r="EN161" s="24">
        <v>15</v>
      </c>
      <c r="EO161" s="24">
        <v>15</v>
      </c>
      <c r="EP161" s="24">
        <v>15</v>
      </c>
      <c r="EQ161" s="24">
        <v>14</v>
      </c>
      <c r="ER161" s="24">
        <v>14</v>
      </c>
      <c r="ES161" s="24">
        <v>14</v>
      </c>
      <c r="ET161" s="24">
        <v>14</v>
      </c>
      <c r="EU161" s="24">
        <v>14</v>
      </c>
      <c r="EV161" s="24">
        <v>14</v>
      </c>
      <c r="EW161" s="24">
        <v>14</v>
      </c>
      <c r="EX161" s="24">
        <v>12</v>
      </c>
      <c r="EY161" s="24">
        <v>12</v>
      </c>
      <c r="EZ161" s="24">
        <v>11</v>
      </c>
      <c r="FA161" s="24">
        <v>11</v>
      </c>
      <c r="FB161" s="24">
        <v>10</v>
      </c>
      <c r="FC161" s="24">
        <v>10</v>
      </c>
      <c r="FD161" s="24">
        <v>10</v>
      </c>
      <c r="FE161" s="24">
        <v>9</v>
      </c>
      <c r="FF161" s="24">
        <v>9</v>
      </c>
      <c r="FG161" s="24">
        <v>9</v>
      </c>
      <c r="FH161" s="24">
        <v>8</v>
      </c>
      <c r="FI161" s="24">
        <v>8</v>
      </c>
      <c r="FJ161" s="24">
        <v>7</v>
      </c>
      <c r="FK161" s="24">
        <v>7</v>
      </c>
      <c r="FL161" s="24">
        <v>7</v>
      </c>
      <c r="FM161" s="24">
        <v>7</v>
      </c>
      <c r="FN161" s="24">
        <v>7</v>
      </c>
      <c r="FO161" s="24">
        <v>7</v>
      </c>
      <c r="FP161" s="24">
        <v>7</v>
      </c>
      <c r="FQ161" s="24">
        <v>7</v>
      </c>
      <c r="FR161" s="24">
        <v>7</v>
      </c>
      <c r="FS161" s="24">
        <v>6</v>
      </c>
      <c r="FT161" s="24">
        <v>6</v>
      </c>
      <c r="FU161" s="24">
        <v>6</v>
      </c>
      <c r="FV161" s="24">
        <v>6</v>
      </c>
      <c r="FW161" s="24">
        <v>5</v>
      </c>
      <c r="FX161" s="24">
        <v>5</v>
      </c>
      <c r="FY161" s="24">
        <v>5</v>
      </c>
      <c r="FZ161" s="24">
        <v>5</v>
      </c>
      <c r="GA161" s="24">
        <v>3</v>
      </c>
      <c r="GB161" s="24">
        <v>3</v>
      </c>
      <c r="GC161" s="24">
        <v>3</v>
      </c>
      <c r="GD161" s="24">
        <v>3</v>
      </c>
      <c r="GE161" s="24">
        <v>3</v>
      </c>
      <c r="GF161" s="24">
        <v>3</v>
      </c>
      <c r="GG161" s="24">
        <v>2</v>
      </c>
      <c r="GH161" s="24">
        <v>2</v>
      </c>
      <c r="GI161" s="24">
        <v>2</v>
      </c>
      <c r="GJ161" s="24">
        <v>2</v>
      </c>
      <c r="GK161" s="24">
        <v>1</v>
      </c>
      <c r="GL161" s="24">
        <v>1</v>
      </c>
      <c r="GM161" s="24">
        <v>1</v>
      </c>
      <c r="GN161" s="24">
        <v>1</v>
      </c>
      <c r="GO161" s="24">
        <v>1</v>
      </c>
      <c r="GP161" s="24">
        <v>0</v>
      </c>
      <c r="GQ161" s="24">
        <v>0</v>
      </c>
      <c r="GR161" s="24">
        <v>0</v>
      </c>
      <c r="GS161" s="24">
        <v>0</v>
      </c>
      <c r="GT161" s="24">
        <v>0</v>
      </c>
      <c r="GU161" s="24">
        <v>0</v>
      </c>
      <c r="GV161" s="24">
        <v>0</v>
      </c>
      <c r="GW161" s="24">
        <v>0</v>
      </c>
      <c r="GX161" s="24">
        <v>0</v>
      </c>
      <c r="GY161" s="25">
        <v>0</v>
      </c>
    </row>
    <row r="162" spans="1:207" s="17" customFormat="1" ht="12.75" hidden="1" x14ac:dyDescent="0.2">
      <c r="A162" s="23" t="s">
        <v>220</v>
      </c>
      <c r="B162" s="24">
        <v>2016</v>
      </c>
      <c r="C162" s="24">
        <f>SUM(Tabla1[[#This Row],[Hombres_0]:[Hombres_100 y más]])</f>
        <v>1360</v>
      </c>
      <c r="D162" s="24">
        <f>SUM(Tabla1[[#This Row],[Mujeres_0]:[Mujeres_100 y más]])</f>
        <v>1214</v>
      </c>
      <c r="E162" s="24">
        <f>Tabla1[[#This Row],[TOTAL HOMBRES]]+Tabla1[[#This Row],[TOTAL MUJERES]]</f>
        <v>2574</v>
      </c>
      <c r="F162" s="24">
        <v>27</v>
      </c>
      <c r="G162" s="24">
        <v>27</v>
      </c>
      <c r="H162" s="24">
        <v>28</v>
      </c>
      <c r="I162" s="24">
        <v>27</v>
      </c>
      <c r="J162" s="24">
        <v>27</v>
      </c>
      <c r="K162" s="24">
        <v>27</v>
      </c>
      <c r="L162" s="24">
        <v>27</v>
      </c>
      <c r="M162" s="24">
        <v>27</v>
      </c>
      <c r="N162" s="24">
        <v>27</v>
      </c>
      <c r="O162" s="24">
        <v>27</v>
      </c>
      <c r="P162" s="24">
        <v>28</v>
      </c>
      <c r="Q162" s="24">
        <v>28</v>
      </c>
      <c r="R162" s="24">
        <v>28</v>
      </c>
      <c r="S162" s="24">
        <v>28</v>
      </c>
      <c r="T162" s="24">
        <v>28</v>
      </c>
      <c r="U162" s="24">
        <v>28</v>
      </c>
      <c r="V162" s="24">
        <v>28</v>
      </c>
      <c r="W162" s="24">
        <v>28</v>
      </c>
      <c r="X162" s="24">
        <v>28</v>
      </c>
      <c r="Y162" s="24">
        <v>28</v>
      </c>
      <c r="Z162" s="24">
        <v>27</v>
      </c>
      <c r="AA162" s="24">
        <v>27</v>
      </c>
      <c r="AB162" s="24">
        <v>26</v>
      </c>
      <c r="AC162" s="24">
        <v>25</v>
      </c>
      <c r="AD162" s="24">
        <v>24</v>
      </c>
      <c r="AE162" s="24">
        <v>23</v>
      </c>
      <c r="AF162" s="24">
        <v>22</v>
      </c>
      <c r="AG162" s="24">
        <v>22</v>
      </c>
      <c r="AH162" s="24">
        <v>21</v>
      </c>
      <c r="AI162" s="24">
        <v>21</v>
      </c>
      <c r="AJ162" s="24">
        <v>21</v>
      </c>
      <c r="AK162" s="24">
        <v>20</v>
      </c>
      <c r="AL162" s="24">
        <v>19</v>
      </c>
      <c r="AM162" s="24">
        <v>19</v>
      </c>
      <c r="AN162" s="24">
        <v>18</v>
      </c>
      <c r="AO162" s="24">
        <v>18</v>
      </c>
      <c r="AP162" s="24">
        <v>18</v>
      </c>
      <c r="AQ162" s="24">
        <v>18</v>
      </c>
      <c r="AR162" s="24">
        <v>18</v>
      </c>
      <c r="AS162" s="24">
        <v>18</v>
      </c>
      <c r="AT162" s="24">
        <v>18</v>
      </c>
      <c r="AU162" s="24">
        <v>18</v>
      </c>
      <c r="AV162" s="24">
        <v>17</v>
      </c>
      <c r="AW162" s="24">
        <v>17</v>
      </c>
      <c r="AX162" s="24">
        <v>17</v>
      </c>
      <c r="AY162" s="24">
        <v>17</v>
      </c>
      <c r="AZ162" s="24">
        <v>17</v>
      </c>
      <c r="BA162" s="24">
        <v>16</v>
      </c>
      <c r="BB162" s="24">
        <v>16</v>
      </c>
      <c r="BC162" s="24">
        <v>15</v>
      </c>
      <c r="BD162" s="24">
        <v>13</v>
      </c>
      <c r="BE162" s="24">
        <v>12</v>
      </c>
      <c r="BF162" s="24">
        <v>12</v>
      </c>
      <c r="BG162" s="24">
        <v>11</v>
      </c>
      <c r="BH162" s="24">
        <v>10</v>
      </c>
      <c r="BI162" s="24">
        <v>10</v>
      </c>
      <c r="BJ162" s="24">
        <v>8</v>
      </c>
      <c r="BK162" s="24">
        <v>8</v>
      </c>
      <c r="BL162" s="24">
        <v>8</v>
      </c>
      <c r="BM162" s="24">
        <v>7</v>
      </c>
      <c r="BN162" s="24">
        <v>7</v>
      </c>
      <c r="BO162" s="24">
        <v>7</v>
      </c>
      <c r="BP162" s="24">
        <v>7</v>
      </c>
      <c r="BQ162" s="24">
        <v>7</v>
      </c>
      <c r="BR162" s="24">
        <v>7</v>
      </c>
      <c r="BS162" s="24">
        <v>7</v>
      </c>
      <c r="BT162" s="24">
        <v>7</v>
      </c>
      <c r="BU162" s="24">
        <v>7</v>
      </c>
      <c r="BV162" s="24">
        <v>7</v>
      </c>
      <c r="BW162" s="24">
        <v>6</v>
      </c>
      <c r="BX162" s="24">
        <v>6</v>
      </c>
      <c r="BY162" s="24">
        <v>5</v>
      </c>
      <c r="BZ162" s="24">
        <v>5</v>
      </c>
      <c r="CA162" s="24">
        <v>4</v>
      </c>
      <c r="CB162" s="24">
        <v>4</v>
      </c>
      <c r="CC162" s="24">
        <v>3</v>
      </c>
      <c r="CD162" s="24">
        <v>3</v>
      </c>
      <c r="CE162" s="24">
        <v>3</v>
      </c>
      <c r="CF162" s="24">
        <v>3</v>
      </c>
      <c r="CG162" s="24">
        <v>2</v>
      </c>
      <c r="CH162" s="24">
        <v>2</v>
      </c>
      <c r="CI162" s="24">
        <v>2</v>
      </c>
      <c r="CJ162" s="24">
        <v>1</v>
      </c>
      <c r="CK162" s="24">
        <v>1</v>
      </c>
      <c r="CL162" s="24">
        <v>1</v>
      </c>
      <c r="CM162" s="24">
        <v>1</v>
      </c>
      <c r="CN162" s="24">
        <v>1</v>
      </c>
      <c r="CO162" s="24">
        <v>1</v>
      </c>
      <c r="CP162" s="24">
        <v>0</v>
      </c>
      <c r="CQ162" s="24">
        <v>0</v>
      </c>
      <c r="CR162" s="24">
        <v>0</v>
      </c>
      <c r="CS162" s="24">
        <v>0</v>
      </c>
      <c r="CT162" s="24">
        <v>0</v>
      </c>
      <c r="CU162" s="24">
        <v>0</v>
      </c>
      <c r="CV162" s="24">
        <v>0</v>
      </c>
      <c r="CW162" s="24">
        <v>0</v>
      </c>
      <c r="CX162" s="24">
        <v>0</v>
      </c>
      <c r="CY162" s="24">
        <v>0</v>
      </c>
      <c r="CZ162" s="24">
        <v>0</v>
      </c>
      <c r="DA162" s="24">
        <v>0</v>
      </c>
      <c r="DB162" s="24">
        <v>0</v>
      </c>
      <c r="DC162" s="24">
        <v>28</v>
      </c>
      <c r="DD162" s="24">
        <v>28</v>
      </c>
      <c r="DE162" s="24">
        <v>27</v>
      </c>
      <c r="DF162" s="24">
        <v>28</v>
      </c>
      <c r="DG162" s="24">
        <v>28</v>
      </c>
      <c r="DH162" s="24">
        <v>27</v>
      </c>
      <c r="DI162" s="24">
        <v>27</v>
      </c>
      <c r="DJ162" s="24">
        <v>27</v>
      </c>
      <c r="DK162" s="24">
        <v>27</v>
      </c>
      <c r="DL162" s="24">
        <v>27</v>
      </c>
      <c r="DM162" s="24">
        <v>27</v>
      </c>
      <c r="DN162" s="24">
        <v>26</v>
      </c>
      <c r="DO162" s="24">
        <v>26</v>
      </c>
      <c r="DP162" s="24">
        <v>25</v>
      </c>
      <c r="DQ162" s="24">
        <v>25</v>
      </c>
      <c r="DR162" s="24">
        <v>24</v>
      </c>
      <c r="DS162" s="24">
        <v>23</v>
      </c>
      <c r="DT162" s="24">
        <v>23</v>
      </c>
      <c r="DU162" s="24">
        <v>22</v>
      </c>
      <c r="DV162" s="24">
        <v>22</v>
      </c>
      <c r="DW162" s="24">
        <v>21</v>
      </c>
      <c r="DX162" s="24">
        <v>20</v>
      </c>
      <c r="DY162" s="24">
        <v>19</v>
      </c>
      <c r="DZ162" s="24">
        <v>18</v>
      </c>
      <c r="EA162" s="24">
        <v>17</v>
      </c>
      <c r="EB162" s="24">
        <v>17</v>
      </c>
      <c r="EC162" s="24">
        <v>17</v>
      </c>
      <c r="ED162" s="24">
        <v>17</v>
      </c>
      <c r="EE162" s="24">
        <v>17</v>
      </c>
      <c r="EF162" s="24">
        <v>17</v>
      </c>
      <c r="EG162" s="24">
        <v>16</v>
      </c>
      <c r="EH162" s="24">
        <v>16</v>
      </c>
      <c r="EI162" s="24">
        <v>17</v>
      </c>
      <c r="EJ162" s="24">
        <v>17</v>
      </c>
      <c r="EK162" s="24">
        <v>17</v>
      </c>
      <c r="EL162" s="24">
        <v>16</v>
      </c>
      <c r="EM162" s="24">
        <v>15</v>
      </c>
      <c r="EN162" s="24">
        <v>15</v>
      </c>
      <c r="EO162" s="24">
        <v>15</v>
      </c>
      <c r="EP162" s="24">
        <v>15</v>
      </c>
      <c r="EQ162" s="24">
        <v>15</v>
      </c>
      <c r="ER162" s="24">
        <v>14</v>
      </c>
      <c r="ES162" s="24">
        <v>14</v>
      </c>
      <c r="ET162" s="24">
        <v>14</v>
      </c>
      <c r="EU162" s="24">
        <v>14</v>
      </c>
      <c r="EV162" s="24">
        <v>14</v>
      </c>
      <c r="EW162" s="24">
        <v>12</v>
      </c>
      <c r="EX162" s="24">
        <v>12</v>
      </c>
      <c r="EY162" s="24">
        <v>12</v>
      </c>
      <c r="EZ162" s="24">
        <v>11</v>
      </c>
      <c r="FA162" s="24">
        <v>11</v>
      </c>
      <c r="FB162" s="24">
        <v>10</v>
      </c>
      <c r="FC162" s="24">
        <v>10</v>
      </c>
      <c r="FD162" s="24">
        <v>10</v>
      </c>
      <c r="FE162" s="24">
        <v>10</v>
      </c>
      <c r="FF162" s="24">
        <v>9</v>
      </c>
      <c r="FG162" s="24">
        <v>9</v>
      </c>
      <c r="FH162" s="24">
        <v>8</v>
      </c>
      <c r="FI162" s="24">
        <v>8</v>
      </c>
      <c r="FJ162" s="24">
        <v>8</v>
      </c>
      <c r="FK162" s="24">
        <v>7</v>
      </c>
      <c r="FL162" s="24">
        <v>7</v>
      </c>
      <c r="FM162" s="24">
        <v>7</v>
      </c>
      <c r="FN162" s="24">
        <v>7</v>
      </c>
      <c r="FO162" s="24">
        <v>7</v>
      </c>
      <c r="FP162" s="24">
        <v>7</v>
      </c>
      <c r="FQ162" s="24">
        <v>7</v>
      </c>
      <c r="FR162" s="24">
        <v>7</v>
      </c>
      <c r="FS162" s="24">
        <v>7</v>
      </c>
      <c r="FT162" s="24">
        <v>6</v>
      </c>
      <c r="FU162" s="24">
        <v>6</v>
      </c>
      <c r="FV162" s="24">
        <v>6</v>
      </c>
      <c r="FW162" s="24">
        <v>5</v>
      </c>
      <c r="FX162" s="24">
        <v>5</v>
      </c>
      <c r="FY162" s="24">
        <v>5</v>
      </c>
      <c r="FZ162" s="24">
        <v>5</v>
      </c>
      <c r="GA162" s="24">
        <v>4</v>
      </c>
      <c r="GB162" s="24">
        <v>3</v>
      </c>
      <c r="GC162" s="24">
        <v>3</v>
      </c>
      <c r="GD162" s="24">
        <v>3</v>
      </c>
      <c r="GE162" s="24">
        <v>3</v>
      </c>
      <c r="GF162" s="24">
        <v>3</v>
      </c>
      <c r="GG162" s="24">
        <v>2</v>
      </c>
      <c r="GH162" s="24">
        <v>2</v>
      </c>
      <c r="GI162" s="24">
        <v>2</v>
      </c>
      <c r="GJ162" s="24">
        <v>2</v>
      </c>
      <c r="GK162" s="24">
        <v>1</v>
      </c>
      <c r="GL162" s="24">
        <v>1</v>
      </c>
      <c r="GM162" s="24">
        <v>1</v>
      </c>
      <c r="GN162" s="24">
        <v>1</v>
      </c>
      <c r="GO162" s="24">
        <v>1</v>
      </c>
      <c r="GP162" s="24">
        <v>0</v>
      </c>
      <c r="GQ162" s="24">
        <v>0</v>
      </c>
      <c r="GR162" s="24">
        <v>0</v>
      </c>
      <c r="GS162" s="24">
        <v>0</v>
      </c>
      <c r="GT162" s="24">
        <v>0</v>
      </c>
      <c r="GU162" s="24">
        <v>0</v>
      </c>
      <c r="GV162" s="24">
        <v>0</v>
      </c>
      <c r="GW162" s="24">
        <v>0</v>
      </c>
      <c r="GX162" s="24">
        <v>0</v>
      </c>
      <c r="GY162" s="25">
        <v>0</v>
      </c>
    </row>
    <row r="163" spans="1:207" s="17" customFormat="1" ht="12.75" hidden="1" x14ac:dyDescent="0.2">
      <c r="A163" s="23" t="s">
        <v>220</v>
      </c>
      <c r="B163" s="24">
        <v>2017</v>
      </c>
      <c r="C163" s="24">
        <f>SUM(Tabla1[[#This Row],[Hombres_0]:[Hombres_100 y más]])</f>
        <v>1358</v>
      </c>
      <c r="D163" s="24">
        <f>SUM(Tabla1[[#This Row],[Mujeres_0]:[Mujeres_100 y más]])</f>
        <v>1211</v>
      </c>
      <c r="E163" s="24">
        <f>Tabla1[[#This Row],[TOTAL HOMBRES]]+Tabla1[[#This Row],[TOTAL MUJERES]]</f>
        <v>2569</v>
      </c>
      <c r="F163" s="24">
        <v>26</v>
      </c>
      <c r="G163" s="24">
        <v>26</v>
      </c>
      <c r="H163" s="24">
        <v>27</v>
      </c>
      <c r="I163" s="24">
        <v>27</v>
      </c>
      <c r="J163" s="24">
        <v>27</v>
      </c>
      <c r="K163" s="24">
        <v>27</v>
      </c>
      <c r="L163" s="24">
        <v>27</v>
      </c>
      <c r="M163" s="24">
        <v>27</v>
      </c>
      <c r="N163" s="24">
        <v>27</v>
      </c>
      <c r="O163" s="24">
        <v>27</v>
      </c>
      <c r="P163" s="24">
        <v>27</v>
      </c>
      <c r="Q163" s="24">
        <v>27</v>
      </c>
      <c r="R163" s="24">
        <v>27</v>
      </c>
      <c r="S163" s="24">
        <v>28</v>
      </c>
      <c r="T163" s="24">
        <v>28</v>
      </c>
      <c r="U163" s="24">
        <v>28</v>
      </c>
      <c r="V163" s="24">
        <v>28</v>
      </c>
      <c r="W163" s="24">
        <v>28</v>
      </c>
      <c r="X163" s="24">
        <v>28</v>
      </c>
      <c r="Y163" s="24">
        <v>27</v>
      </c>
      <c r="Z163" s="24">
        <v>27</v>
      </c>
      <c r="AA163" s="24">
        <v>27</v>
      </c>
      <c r="AB163" s="24">
        <v>26</v>
      </c>
      <c r="AC163" s="24">
        <v>25</v>
      </c>
      <c r="AD163" s="24">
        <v>24</v>
      </c>
      <c r="AE163" s="24">
        <v>23</v>
      </c>
      <c r="AF163" s="24">
        <v>22</v>
      </c>
      <c r="AG163" s="24">
        <v>22</v>
      </c>
      <c r="AH163" s="24">
        <v>21</v>
      </c>
      <c r="AI163" s="24">
        <v>21</v>
      </c>
      <c r="AJ163" s="24">
        <v>21</v>
      </c>
      <c r="AK163" s="24">
        <v>20</v>
      </c>
      <c r="AL163" s="24">
        <v>19</v>
      </c>
      <c r="AM163" s="24">
        <v>19</v>
      </c>
      <c r="AN163" s="24">
        <v>18</v>
      </c>
      <c r="AO163" s="24">
        <v>18</v>
      </c>
      <c r="AP163" s="24">
        <v>18</v>
      </c>
      <c r="AQ163" s="24">
        <v>18</v>
      </c>
      <c r="AR163" s="24">
        <v>18</v>
      </c>
      <c r="AS163" s="24">
        <v>18</v>
      </c>
      <c r="AT163" s="24">
        <v>18</v>
      </c>
      <c r="AU163" s="24">
        <v>18</v>
      </c>
      <c r="AV163" s="24">
        <v>18</v>
      </c>
      <c r="AW163" s="24">
        <v>17</v>
      </c>
      <c r="AX163" s="24">
        <v>17</v>
      </c>
      <c r="AY163" s="24">
        <v>17</v>
      </c>
      <c r="AZ163" s="24">
        <v>17</v>
      </c>
      <c r="BA163" s="24">
        <v>16</v>
      </c>
      <c r="BB163" s="24">
        <v>16</v>
      </c>
      <c r="BC163" s="24">
        <v>15</v>
      </c>
      <c r="BD163" s="24">
        <v>14</v>
      </c>
      <c r="BE163" s="24">
        <v>12</v>
      </c>
      <c r="BF163" s="24">
        <v>12</v>
      </c>
      <c r="BG163" s="24">
        <v>11</v>
      </c>
      <c r="BH163" s="24">
        <v>11</v>
      </c>
      <c r="BI163" s="24">
        <v>10</v>
      </c>
      <c r="BJ163" s="24">
        <v>9</v>
      </c>
      <c r="BK163" s="24">
        <v>8</v>
      </c>
      <c r="BL163" s="24">
        <v>8</v>
      </c>
      <c r="BM163" s="24">
        <v>7</v>
      </c>
      <c r="BN163" s="24">
        <v>7</v>
      </c>
      <c r="BO163" s="24">
        <v>7</v>
      </c>
      <c r="BP163" s="24">
        <v>7</v>
      </c>
      <c r="BQ163" s="24">
        <v>7</v>
      </c>
      <c r="BR163" s="24">
        <v>7</v>
      </c>
      <c r="BS163" s="24">
        <v>7</v>
      </c>
      <c r="BT163" s="24">
        <v>7</v>
      </c>
      <c r="BU163" s="24">
        <v>7</v>
      </c>
      <c r="BV163" s="24">
        <v>7</v>
      </c>
      <c r="BW163" s="24">
        <v>7</v>
      </c>
      <c r="BX163" s="24">
        <v>6</v>
      </c>
      <c r="BY163" s="24">
        <v>5</v>
      </c>
      <c r="BZ163" s="24">
        <v>5</v>
      </c>
      <c r="CA163" s="24">
        <v>4</v>
      </c>
      <c r="CB163" s="24">
        <v>4</v>
      </c>
      <c r="CC163" s="24">
        <v>3</v>
      </c>
      <c r="CD163" s="24">
        <v>3</v>
      </c>
      <c r="CE163" s="24">
        <v>3</v>
      </c>
      <c r="CF163" s="24">
        <v>3</v>
      </c>
      <c r="CG163" s="24">
        <v>2</v>
      </c>
      <c r="CH163" s="24">
        <v>2</v>
      </c>
      <c r="CI163" s="24">
        <v>2</v>
      </c>
      <c r="CJ163" s="24">
        <v>1</v>
      </c>
      <c r="CK163" s="24">
        <v>1</v>
      </c>
      <c r="CL163" s="24">
        <v>1</v>
      </c>
      <c r="CM163" s="24">
        <v>1</v>
      </c>
      <c r="CN163" s="24">
        <v>1</v>
      </c>
      <c r="CO163" s="24">
        <v>1</v>
      </c>
      <c r="CP163" s="24">
        <v>0</v>
      </c>
      <c r="CQ163" s="24">
        <v>0</v>
      </c>
      <c r="CR163" s="24">
        <v>0</v>
      </c>
      <c r="CS163" s="24">
        <v>0</v>
      </c>
      <c r="CT163" s="24">
        <v>0</v>
      </c>
      <c r="CU163" s="24">
        <v>0</v>
      </c>
      <c r="CV163" s="24">
        <v>0</v>
      </c>
      <c r="CW163" s="24">
        <v>0</v>
      </c>
      <c r="CX163" s="24">
        <v>0</v>
      </c>
      <c r="CY163" s="24">
        <v>0</v>
      </c>
      <c r="CZ163" s="24">
        <v>0</v>
      </c>
      <c r="DA163" s="24">
        <v>0</v>
      </c>
      <c r="DB163" s="24">
        <v>0</v>
      </c>
      <c r="DC163" s="24">
        <v>28</v>
      </c>
      <c r="DD163" s="24">
        <v>28</v>
      </c>
      <c r="DE163" s="24">
        <v>27</v>
      </c>
      <c r="DF163" s="24">
        <v>27</v>
      </c>
      <c r="DG163" s="24">
        <v>28</v>
      </c>
      <c r="DH163" s="24">
        <v>27</v>
      </c>
      <c r="DI163" s="24">
        <v>27</v>
      </c>
      <c r="DJ163" s="24">
        <v>27</v>
      </c>
      <c r="DK163" s="24">
        <v>27</v>
      </c>
      <c r="DL163" s="24">
        <v>27</v>
      </c>
      <c r="DM163" s="24">
        <v>27</v>
      </c>
      <c r="DN163" s="24">
        <v>26</v>
      </c>
      <c r="DO163" s="24">
        <v>26</v>
      </c>
      <c r="DP163" s="24">
        <v>25</v>
      </c>
      <c r="DQ163" s="24">
        <v>25</v>
      </c>
      <c r="DR163" s="24">
        <v>24</v>
      </c>
      <c r="DS163" s="24">
        <v>23</v>
      </c>
      <c r="DT163" s="24">
        <v>22</v>
      </c>
      <c r="DU163" s="24">
        <v>21</v>
      </c>
      <c r="DV163" s="24">
        <v>20</v>
      </c>
      <c r="DW163" s="24">
        <v>20</v>
      </c>
      <c r="DX163" s="24">
        <v>19</v>
      </c>
      <c r="DY163" s="24">
        <v>19</v>
      </c>
      <c r="DZ163" s="24">
        <v>18</v>
      </c>
      <c r="EA163" s="24">
        <v>17</v>
      </c>
      <c r="EB163" s="24">
        <v>17</v>
      </c>
      <c r="EC163" s="24">
        <v>17</v>
      </c>
      <c r="ED163" s="24">
        <v>17</v>
      </c>
      <c r="EE163" s="24">
        <v>17</v>
      </c>
      <c r="EF163" s="24">
        <v>17</v>
      </c>
      <c r="EG163" s="24">
        <v>16</v>
      </c>
      <c r="EH163" s="24">
        <v>17</v>
      </c>
      <c r="EI163" s="24">
        <v>17</v>
      </c>
      <c r="EJ163" s="24">
        <v>17</v>
      </c>
      <c r="EK163" s="24">
        <v>17</v>
      </c>
      <c r="EL163" s="24">
        <v>16</v>
      </c>
      <c r="EM163" s="24">
        <v>15</v>
      </c>
      <c r="EN163" s="24">
        <v>15</v>
      </c>
      <c r="EO163" s="24">
        <v>15</v>
      </c>
      <c r="EP163" s="24">
        <v>15</v>
      </c>
      <c r="EQ163" s="24">
        <v>15</v>
      </c>
      <c r="ER163" s="24">
        <v>14</v>
      </c>
      <c r="ES163" s="24">
        <v>14</v>
      </c>
      <c r="ET163" s="24">
        <v>14</v>
      </c>
      <c r="EU163" s="24">
        <v>14</v>
      </c>
      <c r="EV163" s="24">
        <v>14</v>
      </c>
      <c r="EW163" s="24">
        <v>12</v>
      </c>
      <c r="EX163" s="24">
        <v>12</v>
      </c>
      <c r="EY163" s="24">
        <v>12</v>
      </c>
      <c r="EZ163" s="24">
        <v>11</v>
      </c>
      <c r="FA163" s="24">
        <v>11</v>
      </c>
      <c r="FB163" s="24">
        <v>11</v>
      </c>
      <c r="FC163" s="24">
        <v>10</v>
      </c>
      <c r="FD163" s="24">
        <v>10</v>
      </c>
      <c r="FE163" s="24">
        <v>10</v>
      </c>
      <c r="FF163" s="24">
        <v>9</v>
      </c>
      <c r="FG163" s="24">
        <v>9</v>
      </c>
      <c r="FH163" s="24">
        <v>8</v>
      </c>
      <c r="FI163" s="24">
        <v>8</v>
      </c>
      <c r="FJ163" s="24">
        <v>8</v>
      </c>
      <c r="FK163" s="24">
        <v>8</v>
      </c>
      <c r="FL163" s="24">
        <v>8</v>
      </c>
      <c r="FM163" s="24">
        <v>7</v>
      </c>
      <c r="FN163" s="24">
        <v>7</v>
      </c>
      <c r="FO163" s="24">
        <v>7</v>
      </c>
      <c r="FP163" s="24">
        <v>7</v>
      </c>
      <c r="FQ163" s="24">
        <v>7</v>
      </c>
      <c r="FR163" s="24">
        <v>7</v>
      </c>
      <c r="FS163" s="24">
        <v>7</v>
      </c>
      <c r="FT163" s="24">
        <v>6</v>
      </c>
      <c r="FU163" s="24">
        <v>6</v>
      </c>
      <c r="FV163" s="24">
        <v>6</v>
      </c>
      <c r="FW163" s="24">
        <v>5</v>
      </c>
      <c r="FX163" s="24">
        <v>5</v>
      </c>
      <c r="FY163" s="24">
        <v>5</v>
      </c>
      <c r="FZ163" s="24">
        <v>5</v>
      </c>
      <c r="GA163" s="24">
        <v>4</v>
      </c>
      <c r="GB163" s="24">
        <v>3</v>
      </c>
      <c r="GC163" s="24">
        <v>3</v>
      </c>
      <c r="GD163" s="24">
        <v>3</v>
      </c>
      <c r="GE163" s="24">
        <v>3</v>
      </c>
      <c r="GF163" s="24">
        <v>3</v>
      </c>
      <c r="GG163" s="24">
        <v>2</v>
      </c>
      <c r="GH163" s="24">
        <v>2</v>
      </c>
      <c r="GI163" s="24">
        <v>2</v>
      </c>
      <c r="GJ163" s="24">
        <v>2</v>
      </c>
      <c r="GK163" s="24">
        <v>1</v>
      </c>
      <c r="GL163" s="24">
        <v>1</v>
      </c>
      <c r="GM163" s="24">
        <v>1</v>
      </c>
      <c r="GN163" s="24">
        <v>1</v>
      </c>
      <c r="GO163" s="24">
        <v>1</v>
      </c>
      <c r="GP163" s="24">
        <v>0</v>
      </c>
      <c r="GQ163" s="24">
        <v>0</v>
      </c>
      <c r="GR163" s="24">
        <v>0</v>
      </c>
      <c r="GS163" s="24">
        <v>0</v>
      </c>
      <c r="GT163" s="24">
        <v>0</v>
      </c>
      <c r="GU163" s="24">
        <v>0</v>
      </c>
      <c r="GV163" s="24">
        <v>0</v>
      </c>
      <c r="GW163" s="24">
        <v>0</v>
      </c>
      <c r="GX163" s="24">
        <v>0</v>
      </c>
      <c r="GY163" s="25">
        <v>0</v>
      </c>
    </row>
    <row r="164" spans="1:207" s="17" customFormat="1" ht="12.75" hidden="1" x14ac:dyDescent="0.2">
      <c r="A164" s="23" t="s">
        <v>220</v>
      </c>
      <c r="B164" s="24">
        <v>2018</v>
      </c>
      <c r="C164" s="24">
        <f>SUM(Tabla1[[#This Row],[Hombres_0]:[Hombres_100 y más]])</f>
        <v>1376</v>
      </c>
      <c r="D164" s="24">
        <f>SUM(Tabla1[[#This Row],[Mujeres_0]:[Mujeres_100 y más]])</f>
        <v>1217</v>
      </c>
      <c r="E164" s="24">
        <f>Tabla1[[#This Row],[TOTAL HOMBRES]]+Tabla1[[#This Row],[TOTAL MUJERES]]</f>
        <v>2593</v>
      </c>
      <c r="F164" s="24">
        <v>26</v>
      </c>
      <c r="G164" s="24">
        <v>26</v>
      </c>
      <c r="H164" s="24">
        <v>27</v>
      </c>
      <c r="I164" s="24">
        <v>26</v>
      </c>
      <c r="J164" s="24">
        <v>26</v>
      </c>
      <c r="K164" s="24">
        <v>27</v>
      </c>
      <c r="L164" s="24">
        <v>27</v>
      </c>
      <c r="M164" s="24">
        <v>27</v>
      </c>
      <c r="N164" s="24">
        <v>26</v>
      </c>
      <c r="O164" s="24">
        <v>27</v>
      </c>
      <c r="P164" s="24">
        <v>28</v>
      </c>
      <c r="Q164" s="24">
        <v>27</v>
      </c>
      <c r="R164" s="24">
        <v>28</v>
      </c>
      <c r="S164" s="24">
        <v>27</v>
      </c>
      <c r="T164" s="24">
        <v>27</v>
      </c>
      <c r="U164" s="24">
        <v>28</v>
      </c>
      <c r="V164" s="24">
        <v>28</v>
      </c>
      <c r="W164" s="24">
        <v>28</v>
      </c>
      <c r="X164" s="24">
        <v>27</v>
      </c>
      <c r="Y164" s="24">
        <v>28</v>
      </c>
      <c r="Z164" s="24">
        <v>28</v>
      </c>
      <c r="AA164" s="24">
        <v>27</v>
      </c>
      <c r="AB164" s="24">
        <v>26</v>
      </c>
      <c r="AC164" s="24">
        <v>27</v>
      </c>
      <c r="AD164" s="24">
        <v>24</v>
      </c>
      <c r="AE164" s="24">
        <v>24</v>
      </c>
      <c r="AF164" s="24">
        <v>23</v>
      </c>
      <c r="AG164" s="24">
        <v>22</v>
      </c>
      <c r="AH164" s="24">
        <v>22</v>
      </c>
      <c r="AI164" s="24">
        <v>20</v>
      </c>
      <c r="AJ164" s="24">
        <v>20</v>
      </c>
      <c r="AK164" s="24">
        <v>20</v>
      </c>
      <c r="AL164" s="24">
        <v>18</v>
      </c>
      <c r="AM164" s="24">
        <v>19</v>
      </c>
      <c r="AN164" s="24">
        <v>18</v>
      </c>
      <c r="AO164" s="24">
        <v>19</v>
      </c>
      <c r="AP164" s="24">
        <v>18</v>
      </c>
      <c r="AQ164" s="24">
        <v>18</v>
      </c>
      <c r="AR164" s="24">
        <v>18</v>
      </c>
      <c r="AS164" s="24">
        <v>19</v>
      </c>
      <c r="AT164" s="24">
        <v>18</v>
      </c>
      <c r="AU164" s="24">
        <v>19</v>
      </c>
      <c r="AV164" s="24">
        <v>18</v>
      </c>
      <c r="AW164" s="24">
        <v>20</v>
      </c>
      <c r="AX164" s="24">
        <v>18</v>
      </c>
      <c r="AY164" s="24">
        <v>17</v>
      </c>
      <c r="AZ164" s="24">
        <v>16</v>
      </c>
      <c r="BA164" s="24">
        <v>17</v>
      </c>
      <c r="BB164" s="24">
        <v>17</v>
      </c>
      <c r="BC164" s="24">
        <v>16</v>
      </c>
      <c r="BD164" s="24">
        <v>13</v>
      </c>
      <c r="BE164" s="24">
        <v>12</v>
      </c>
      <c r="BF164" s="24">
        <v>12</v>
      </c>
      <c r="BG164" s="24">
        <v>10</v>
      </c>
      <c r="BH164" s="24">
        <v>11</v>
      </c>
      <c r="BI164" s="24">
        <v>12</v>
      </c>
      <c r="BJ164" s="24">
        <v>8</v>
      </c>
      <c r="BK164" s="24">
        <v>9</v>
      </c>
      <c r="BL164" s="24">
        <v>7</v>
      </c>
      <c r="BM164" s="24">
        <v>7</v>
      </c>
      <c r="BN164" s="24">
        <v>8</v>
      </c>
      <c r="BO164" s="24">
        <v>7</v>
      </c>
      <c r="BP164" s="24">
        <v>7</v>
      </c>
      <c r="BQ164" s="24">
        <v>6</v>
      </c>
      <c r="BR164" s="24">
        <v>7</v>
      </c>
      <c r="BS164" s="24">
        <v>6</v>
      </c>
      <c r="BT164" s="24">
        <v>7</v>
      </c>
      <c r="BU164" s="24">
        <v>9</v>
      </c>
      <c r="BV164" s="24">
        <v>7</v>
      </c>
      <c r="BW164" s="24">
        <v>7</v>
      </c>
      <c r="BX164" s="24">
        <v>7</v>
      </c>
      <c r="BY164" s="24">
        <v>6</v>
      </c>
      <c r="BZ164" s="24">
        <v>5</v>
      </c>
      <c r="CA164" s="24">
        <v>5</v>
      </c>
      <c r="CB164" s="24">
        <v>3</v>
      </c>
      <c r="CC164" s="24">
        <v>4</v>
      </c>
      <c r="CD164" s="24">
        <v>3</v>
      </c>
      <c r="CE164" s="24">
        <v>3</v>
      </c>
      <c r="CF164" s="24">
        <v>2</v>
      </c>
      <c r="CG164" s="24">
        <v>4</v>
      </c>
      <c r="CH164" s="24">
        <v>1</v>
      </c>
      <c r="CI164" s="24">
        <v>1</v>
      </c>
      <c r="CJ164" s="24">
        <v>2</v>
      </c>
      <c r="CK164" s="24">
        <v>1</v>
      </c>
      <c r="CL164" s="24">
        <v>1</v>
      </c>
      <c r="CM164" s="24">
        <v>2</v>
      </c>
      <c r="CN164" s="24">
        <v>1</v>
      </c>
      <c r="CO164" s="24">
        <v>1</v>
      </c>
      <c r="CP164" s="24">
        <v>0</v>
      </c>
      <c r="CQ164" s="24">
        <v>0</v>
      </c>
      <c r="CR164" s="24">
        <v>0</v>
      </c>
      <c r="CS164" s="24">
        <v>1</v>
      </c>
      <c r="CT164" s="24">
        <v>1</v>
      </c>
      <c r="CU164" s="24">
        <v>0</v>
      </c>
      <c r="CV164" s="24">
        <v>0</v>
      </c>
      <c r="CW164" s="24">
        <v>1</v>
      </c>
      <c r="CX164" s="24">
        <v>0</v>
      </c>
      <c r="CY164" s="24">
        <v>0</v>
      </c>
      <c r="CZ164" s="24">
        <v>2</v>
      </c>
      <c r="DA164" s="24">
        <v>0</v>
      </c>
      <c r="DB164" s="24">
        <v>0</v>
      </c>
      <c r="DC164" s="24">
        <v>28</v>
      </c>
      <c r="DD164" s="24">
        <v>28</v>
      </c>
      <c r="DE164" s="24">
        <v>27</v>
      </c>
      <c r="DF164" s="24">
        <v>28</v>
      </c>
      <c r="DG164" s="24">
        <v>28</v>
      </c>
      <c r="DH164" s="24">
        <v>27</v>
      </c>
      <c r="DI164" s="24">
        <v>27</v>
      </c>
      <c r="DJ164" s="24">
        <v>27</v>
      </c>
      <c r="DK164" s="24">
        <v>27</v>
      </c>
      <c r="DL164" s="24">
        <v>26</v>
      </c>
      <c r="DM164" s="24">
        <v>26</v>
      </c>
      <c r="DN164" s="24">
        <v>26</v>
      </c>
      <c r="DO164" s="24">
        <v>25</v>
      </c>
      <c r="DP164" s="24">
        <v>25</v>
      </c>
      <c r="DQ164" s="24">
        <v>24</v>
      </c>
      <c r="DR164" s="24">
        <v>24</v>
      </c>
      <c r="DS164" s="24">
        <v>23</v>
      </c>
      <c r="DT164" s="24">
        <v>22</v>
      </c>
      <c r="DU164" s="24">
        <v>21</v>
      </c>
      <c r="DV164" s="24">
        <v>21</v>
      </c>
      <c r="DW164" s="24">
        <v>19</v>
      </c>
      <c r="DX164" s="24">
        <v>18</v>
      </c>
      <c r="DY164" s="24">
        <v>19</v>
      </c>
      <c r="DZ164" s="24">
        <v>18</v>
      </c>
      <c r="EA164" s="24">
        <v>17</v>
      </c>
      <c r="EB164" s="24">
        <v>17</v>
      </c>
      <c r="EC164" s="24">
        <v>16</v>
      </c>
      <c r="ED164" s="24">
        <v>16</v>
      </c>
      <c r="EE164" s="24">
        <v>17</v>
      </c>
      <c r="EF164" s="24">
        <v>16</v>
      </c>
      <c r="EG164" s="24">
        <v>17</v>
      </c>
      <c r="EH164" s="24">
        <v>17</v>
      </c>
      <c r="EI164" s="24">
        <v>17</v>
      </c>
      <c r="EJ164" s="24">
        <v>17</v>
      </c>
      <c r="EK164" s="24">
        <v>17</v>
      </c>
      <c r="EL164" s="24">
        <v>17</v>
      </c>
      <c r="EM164" s="24">
        <v>15</v>
      </c>
      <c r="EN164" s="24">
        <v>14</v>
      </c>
      <c r="EO164" s="24">
        <v>15</v>
      </c>
      <c r="EP164" s="24">
        <v>14</v>
      </c>
      <c r="EQ164" s="24">
        <v>15</v>
      </c>
      <c r="ER164" s="24">
        <v>14</v>
      </c>
      <c r="ES164" s="24">
        <v>15</v>
      </c>
      <c r="ET164" s="24">
        <v>15</v>
      </c>
      <c r="EU164" s="24">
        <v>14</v>
      </c>
      <c r="EV164" s="24">
        <v>13</v>
      </c>
      <c r="EW164" s="24">
        <v>13</v>
      </c>
      <c r="EX164" s="24">
        <v>13</v>
      </c>
      <c r="EY164" s="24">
        <v>12</v>
      </c>
      <c r="EZ164" s="24">
        <v>11</v>
      </c>
      <c r="FA164" s="24">
        <v>11</v>
      </c>
      <c r="FB164" s="24">
        <v>11</v>
      </c>
      <c r="FC164" s="24">
        <v>9</v>
      </c>
      <c r="FD164" s="24">
        <v>10</v>
      </c>
      <c r="FE164" s="24">
        <v>10</v>
      </c>
      <c r="FF164" s="24">
        <v>9</v>
      </c>
      <c r="FG164" s="24">
        <v>10</v>
      </c>
      <c r="FH164" s="24">
        <v>10</v>
      </c>
      <c r="FI164" s="24">
        <v>7</v>
      </c>
      <c r="FJ164" s="24">
        <v>7</v>
      </c>
      <c r="FK164" s="24">
        <v>8</v>
      </c>
      <c r="FL164" s="24">
        <v>7</v>
      </c>
      <c r="FM164" s="24">
        <v>9</v>
      </c>
      <c r="FN164" s="24">
        <v>7</v>
      </c>
      <c r="FO164" s="24">
        <v>7</v>
      </c>
      <c r="FP164" s="24">
        <v>8</v>
      </c>
      <c r="FQ164" s="24">
        <v>7</v>
      </c>
      <c r="FR164" s="24">
        <v>8</v>
      </c>
      <c r="FS164" s="24">
        <v>7</v>
      </c>
      <c r="FT164" s="24">
        <v>7</v>
      </c>
      <c r="FU164" s="24">
        <v>6</v>
      </c>
      <c r="FV164" s="24">
        <v>6</v>
      </c>
      <c r="FW164" s="24">
        <v>6</v>
      </c>
      <c r="FX164" s="24">
        <v>5</v>
      </c>
      <c r="FY164" s="24">
        <v>5</v>
      </c>
      <c r="FZ164" s="24">
        <v>4</v>
      </c>
      <c r="GA164" s="24">
        <v>5</v>
      </c>
      <c r="GB164" s="24">
        <v>3</v>
      </c>
      <c r="GC164" s="24">
        <v>4</v>
      </c>
      <c r="GD164" s="24">
        <v>2</v>
      </c>
      <c r="GE164" s="24">
        <v>3</v>
      </c>
      <c r="GF164" s="24">
        <v>3</v>
      </c>
      <c r="GG164" s="24">
        <v>3</v>
      </c>
      <c r="GH164" s="24">
        <v>2</v>
      </c>
      <c r="GI164" s="24">
        <v>3</v>
      </c>
      <c r="GJ164" s="24">
        <v>1</v>
      </c>
      <c r="GK164" s="24">
        <v>1</v>
      </c>
      <c r="GL164" s="24">
        <v>2</v>
      </c>
      <c r="GM164" s="24">
        <v>1</v>
      </c>
      <c r="GN164" s="24">
        <v>0</v>
      </c>
      <c r="GO164" s="24">
        <v>1</v>
      </c>
      <c r="GP164" s="24">
        <v>0</v>
      </c>
      <c r="GQ164" s="24">
        <v>1</v>
      </c>
      <c r="GR164" s="24">
        <v>0</v>
      </c>
      <c r="GS164" s="24">
        <v>0</v>
      </c>
      <c r="GT164" s="24">
        <v>1</v>
      </c>
      <c r="GU164" s="24">
        <v>0</v>
      </c>
      <c r="GV164" s="24">
        <v>0</v>
      </c>
      <c r="GW164" s="24">
        <v>1</v>
      </c>
      <c r="GX164" s="24">
        <v>1</v>
      </c>
      <c r="GY164" s="25">
        <v>0</v>
      </c>
    </row>
    <row r="165" spans="1:207" s="17" customFormat="1" ht="12.75" hidden="1" x14ac:dyDescent="0.2">
      <c r="A165" s="23" t="s">
        <v>220</v>
      </c>
      <c r="B165" s="24">
        <v>2019</v>
      </c>
      <c r="C165" s="24">
        <f>SUM(Tabla1[[#This Row],[Hombres_0]:[Hombres_100 y más]])</f>
        <v>1389</v>
      </c>
      <c r="D165" s="24">
        <f>SUM(Tabla1[[#This Row],[Mujeres_0]:[Mujeres_100 y más]])</f>
        <v>1227</v>
      </c>
      <c r="E165" s="24">
        <f>Tabla1[[#This Row],[TOTAL HOMBRES]]+Tabla1[[#This Row],[TOTAL MUJERES]]</f>
        <v>2616</v>
      </c>
      <c r="F165" s="24">
        <v>27</v>
      </c>
      <c r="G165" s="24">
        <v>25</v>
      </c>
      <c r="H165" s="24">
        <v>27</v>
      </c>
      <c r="I165" s="24">
        <v>26</v>
      </c>
      <c r="J165" s="24">
        <v>27</v>
      </c>
      <c r="K165" s="24">
        <v>26</v>
      </c>
      <c r="L165" s="24">
        <v>27</v>
      </c>
      <c r="M165" s="24">
        <v>27</v>
      </c>
      <c r="N165" s="24">
        <v>27</v>
      </c>
      <c r="O165" s="24">
        <v>28</v>
      </c>
      <c r="P165" s="24">
        <v>27</v>
      </c>
      <c r="Q165" s="24">
        <v>28</v>
      </c>
      <c r="R165" s="24">
        <v>27</v>
      </c>
      <c r="S165" s="24">
        <v>28</v>
      </c>
      <c r="T165" s="24">
        <v>28</v>
      </c>
      <c r="U165" s="24">
        <v>28</v>
      </c>
      <c r="V165" s="24">
        <v>28</v>
      </c>
      <c r="W165" s="24">
        <v>29</v>
      </c>
      <c r="X165" s="24">
        <v>27</v>
      </c>
      <c r="Y165" s="24">
        <v>28</v>
      </c>
      <c r="Z165" s="24">
        <v>28</v>
      </c>
      <c r="AA165" s="24">
        <v>28</v>
      </c>
      <c r="AB165" s="24">
        <v>28</v>
      </c>
      <c r="AC165" s="24">
        <v>25</v>
      </c>
      <c r="AD165" s="24">
        <v>26</v>
      </c>
      <c r="AE165" s="24">
        <v>25</v>
      </c>
      <c r="AF165" s="24">
        <v>23</v>
      </c>
      <c r="AG165" s="24">
        <v>23</v>
      </c>
      <c r="AH165" s="24">
        <v>23</v>
      </c>
      <c r="AI165" s="24">
        <v>20</v>
      </c>
      <c r="AJ165" s="24">
        <v>20</v>
      </c>
      <c r="AK165" s="24">
        <v>19</v>
      </c>
      <c r="AL165" s="24">
        <v>19</v>
      </c>
      <c r="AM165" s="24">
        <v>18</v>
      </c>
      <c r="AN165" s="24">
        <v>19</v>
      </c>
      <c r="AO165" s="24">
        <v>17</v>
      </c>
      <c r="AP165" s="24">
        <v>19</v>
      </c>
      <c r="AQ165" s="24">
        <v>19</v>
      </c>
      <c r="AR165" s="24">
        <v>17</v>
      </c>
      <c r="AS165" s="24">
        <v>19</v>
      </c>
      <c r="AT165" s="24">
        <v>18</v>
      </c>
      <c r="AU165" s="24">
        <v>20</v>
      </c>
      <c r="AV165" s="24">
        <v>19</v>
      </c>
      <c r="AW165" s="24">
        <v>18</v>
      </c>
      <c r="AX165" s="24">
        <v>19</v>
      </c>
      <c r="AY165" s="24">
        <v>16</v>
      </c>
      <c r="AZ165" s="24">
        <v>17</v>
      </c>
      <c r="BA165" s="24">
        <v>18</v>
      </c>
      <c r="BB165" s="24">
        <v>15</v>
      </c>
      <c r="BC165" s="24">
        <v>16</v>
      </c>
      <c r="BD165" s="24">
        <v>14</v>
      </c>
      <c r="BE165" s="24">
        <v>12</v>
      </c>
      <c r="BF165" s="24">
        <v>12</v>
      </c>
      <c r="BG165" s="24">
        <v>11</v>
      </c>
      <c r="BH165" s="24">
        <v>11</v>
      </c>
      <c r="BI165" s="24">
        <v>11</v>
      </c>
      <c r="BJ165" s="24">
        <v>8</v>
      </c>
      <c r="BK165" s="24">
        <v>9</v>
      </c>
      <c r="BL165" s="24">
        <v>7</v>
      </c>
      <c r="BM165" s="24">
        <v>8</v>
      </c>
      <c r="BN165" s="24">
        <v>8</v>
      </c>
      <c r="BO165" s="24">
        <v>7</v>
      </c>
      <c r="BP165" s="24">
        <v>7</v>
      </c>
      <c r="BQ165" s="24">
        <v>6</v>
      </c>
      <c r="BR165" s="24">
        <v>7</v>
      </c>
      <c r="BS165" s="24">
        <v>6</v>
      </c>
      <c r="BT165" s="24">
        <v>8</v>
      </c>
      <c r="BU165" s="24">
        <v>8</v>
      </c>
      <c r="BV165" s="24">
        <v>7</v>
      </c>
      <c r="BW165" s="24">
        <v>8</v>
      </c>
      <c r="BX165" s="24">
        <v>7</v>
      </c>
      <c r="BY165" s="24">
        <v>6</v>
      </c>
      <c r="BZ165" s="24">
        <v>6</v>
      </c>
      <c r="CA165" s="24">
        <v>5</v>
      </c>
      <c r="CB165" s="24">
        <v>3</v>
      </c>
      <c r="CC165" s="24">
        <v>4</v>
      </c>
      <c r="CD165" s="24">
        <v>4</v>
      </c>
      <c r="CE165" s="24">
        <v>2</v>
      </c>
      <c r="CF165" s="24">
        <v>2</v>
      </c>
      <c r="CG165" s="24">
        <v>3</v>
      </c>
      <c r="CH165" s="24">
        <v>1</v>
      </c>
      <c r="CI165" s="24">
        <v>1</v>
      </c>
      <c r="CJ165" s="24">
        <v>3</v>
      </c>
      <c r="CK165" s="24">
        <v>1</v>
      </c>
      <c r="CL165" s="24">
        <v>1</v>
      </c>
      <c r="CM165" s="24">
        <v>2</v>
      </c>
      <c r="CN165" s="24">
        <v>1</v>
      </c>
      <c r="CO165" s="24">
        <v>1</v>
      </c>
      <c r="CP165" s="24">
        <v>0</v>
      </c>
      <c r="CQ165" s="24">
        <v>0</v>
      </c>
      <c r="CR165" s="24">
        <v>0</v>
      </c>
      <c r="CS165" s="24">
        <v>0</v>
      </c>
      <c r="CT165" s="24">
        <v>2</v>
      </c>
      <c r="CU165" s="24">
        <v>0</v>
      </c>
      <c r="CV165" s="24">
        <v>0</v>
      </c>
      <c r="CW165" s="24">
        <v>1</v>
      </c>
      <c r="CX165" s="24">
        <v>0</v>
      </c>
      <c r="CY165" s="24">
        <v>0</v>
      </c>
      <c r="CZ165" s="24">
        <v>2</v>
      </c>
      <c r="DA165" s="24">
        <v>0</v>
      </c>
      <c r="DB165" s="24">
        <v>0</v>
      </c>
      <c r="DC165" s="24">
        <v>27</v>
      </c>
      <c r="DD165" s="24">
        <v>29</v>
      </c>
      <c r="DE165" s="24">
        <v>27</v>
      </c>
      <c r="DF165" s="24">
        <v>28</v>
      </c>
      <c r="DG165" s="24">
        <v>27</v>
      </c>
      <c r="DH165" s="24">
        <v>28</v>
      </c>
      <c r="DI165" s="24">
        <v>27</v>
      </c>
      <c r="DJ165" s="24">
        <v>27</v>
      </c>
      <c r="DK165" s="24">
        <v>28</v>
      </c>
      <c r="DL165" s="24">
        <v>26</v>
      </c>
      <c r="DM165" s="24">
        <v>27</v>
      </c>
      <c r="DN165" s="24">
        <v>25</v>
      </c>
      <c r="DO165" s="24">
        <v>25</v>
      </c>
      <c r="DP165" s="24">
        <v>25</v>
      </c>
      <c r="DQ165" s="24">
        <v>26</v>
      </c>
      <c r="DR165" s="24">
        <v>24</v>
      </c>
      <c r="DS165" s="24">
        <v>23</v>
      </c>
      <c r="DT165" s="24">
        <v>22</v>
      </c>
      <c r="DU165" s="24">
        <v>21</v>
      </c>
      <c r="DV165" s="24">
        <v>20</v>
      </c>
      <c r="DW165" s="24">
        <v>21</v>
      </c>
      <c r="DX165" s="24">
        <v>18</v>
      </c>
      <c r="DY165" s="24">
        <v>19</v>
      </c>
      <c r="DZ165" s="24">
        <v>18</v>
      </c>
      <c r="EA165" s="24">
        <v>18</v>
      </c>
      <c r="EB165" s="24">
        <v>17</v>
      </c>
      <c r="EC165" s="24">
        <v>17</v>
      </c>
      <c r="ED165" s="24">
        <v>17</v>
      </c>
      <c r="EE165" s="24">
        <v>16</v>
      </c>
      <c r="EF165" s="24">
        <v>17</v>
      </c>
      <c r="EG165" s="24">
        <v>17</v>
      </c>
      <c r="EH165" s="24">
        <v>16</v>
      </c>
      <c r="EI165" s="24">
        <v>18</v>
      </c>
      <c r="EJ165" s="24">
        <v>17</v>
      </c>
      <c r="EK165" s="24">
        <v>17</v>
      </c>
      <c r="EL165" s="24">
        <v>17</v>
      </c>
      <c r="EM165" s="24">
        <v>14</v>
      </c>
      <c r="EN165" s="24">
        <v>14</v>
      </c>
      <c r="EO165" s="24">
        <v>16</v>
      </c>
      <c r="EP165" s="24">
        <v>14</v>
      </c>
      <c r="EQ165" s="24">
        <v>15</v>
      </c>
      <c r="ER165" s="24">
        <v>15</v>
      </c>
      <c r="ES165" s="24">
        <v>14</v>
      </c>
      <c r="ET165" s="24">
        <v>15</v>
      </c>
      <c r="EU165" s="24">
        <v>15</v>
      </c>
      <c r="EV165" s="24">
        <v>13</v>
      </c>
      <c r="EW165" s="24">
        <v>12</v>
      </c>
      <c r="EX165" s="24">
        <v>13</v>
      </c>
      <c r="EY165" s="24">
        <v>12</v>
      </c>
      <c r="EZ165" s="24">
        <v>11</v>
      </c>
      <c r="FA165" s="24">
        <v>10</v>
      </c>
      <c r="FB165" s="24">
        <v>11</v>
      </c>
      <c r="FC165" s="24">
        <v>10</v>
      </c>
      <c r="FD165" s="24">
        <v>10</v>
      </c>
      <c r="FE165" s="24">
        <v>9</v>
      </c>
      <c r="FF165" s="24">
        <v>10</v>
      </c>
      <c r="FG165" s="24">
        <v>10</v>
      </c>
      <c r="FH165" s="24">
        <v>10</v>
      </c>
      <c r="FI165" s="24">
        <v>7</v>
      </c>
      <c r="FJ165" s="24">
        <v>8</v>
      </c>
      <c r="FK165" s="24">
        <v>7</v>
      </c>
      <c r="FL165" s="24">
        <v>7</v>
      </c>
      <c r="FM165" s="24">
        <v>9</v>
      </c>
      <c r="FN165" s="24">
        <v>7</v>
      </c>
      <c r="FO165" s="24">
        <v>8</v>
      </c>
      <c r="FP165" s="24">
        <v>8</v>
      </c>
      <c r="FQ165" s="24">
        <v>7</v>
      </c>
      <c r="FR165" s="24">
        <v>8</v>
      </c>
      <c r="FS165" s="24">
        <v>7</v>
      </c>
      <c r="FT165" s="24">
        <v>8</v>
      </c>
      <c r="FU165" s="24">
        <v>6</v>
      </c>
      <c r="FV165" s="24">
        <v>6</v>
      </c>
      <c r="FW165" s="24">
        <v>6</v>
      </c>
      <c r="FX165" s="24">
        <v>6</v>
      </c>
      <c r="FY165" s="24">
        <v>4</v>
      </c>
      <c r="FZ165" s="24">
        <v>5</v>
      </c>
      <c r="GA165" s="24">
        <v>5</v>
      </c>
      <c r="GB165" s="24">
        <v>3</v>
      </c>
      <c r="GC165" s="24">
        <v>4</v>
      </c>
      <c r="GD165" s="24">
        <v>2</v>
      </c>
      <c r="GE165" s="24">
        <v>3</v>
      </c>
      <c r="GF165" s="24">
        <v>2</v>
      </c>
      <c r="GG165" s="24">
        <v>2</v>
      </c>
      <c r="GH165" s="24">
        <v>3</v>
      </c>
      <c r="GI165" s="24">
        <v>3</v>
      </c>
      <c r="GJ165" s="24">
        <v>2</v>
      </c>
      <c r="GK165" s="24">
        <v>1</v>
      </c>
      <c r="GL165" s="24">
        <v>2</v>
      </c>
      <c r="GM165" s="24">
        <v>1</v>
      </c>
      <c r="GN165" s="24">
        <v>0</v>
      </c>
      <c r="GO165" s="24">
        <v>0</v>
      </c>
      <c r="GP165" s="24">
        <v>1</v>
      </c>
      <c r="GQ165" s="24">
        <v>0</v>
      </c>
      <c r="GR165" s="24">
        <v>0</v>
      </c>
      <c r="GS165" s="24">
        <v>1</v>
      </c>
      <c r="GT165" s="24">
        <v>1</v>
      </c>
      <c r="GU165" s="24">
        <v>0</v>
      </c>
      <c r="GV165" s="24">
        <v>0</v>
      </c>
      <c r="GW165" s="24">
        <v>0</v>
      </c>
      <c r="GX165" s="24">
        <v>2</v>
      </c>
      <c r="GY165" s="25">
        <v>0</v>
      </c>
    </row>
    <row r="166" spans="1:207" s="17" customFormat="1" ht="12.75" hidden="1" x14ac:dyDescent="0.2">
      <c r="A166" s="23" t="s">
        <v>220</v>
      </c>
      <c r="B166" s="24">
        <v>2020</v>
      </c>
      <c r="C166" s="24">
        <f>SUM(Tabla1[[#This Row],[Hombres_0]:[Hombres_100 y más]])</f>
        <v>1399</v>
      </c>
      <c r="D166" s="24">
        <f>SUM(Tabla1[[#This Row],[Mujeres_0]:[Mujeres_100 y más]])</f>
        <v>1236</v>
      </c>
      <c r="E166" s="24">
        <f>Tabla1[[#This Row],[TOTAL HOMBRES]]+Tabla1[[#This Row],[TOTAL MUJERES]]</f>
        <v>2635</v>
      </c>
      <c r="F166" s="24">
        <v>26</v>
      </c>
      <c r="G166" s="24">
        <v>27</v>
      </c>
      <c r="H166" s="24">
        <v>26</v>
      </c>
      <c r="I166" s="24">
        <v>26</v>
      </c>
      <c r="J166" s="24">
        <v>27</v>
      </c>
      <c r="K166" s="24">
        <v>26</v>
      </c>
      <c r="L166" s="24">
        <v>27</v>
      </c>
      <c r="M166" s="24">
        <v>28</v>
      </c>
      <c r="N166" s="24">
        <v>27</v>
      </c>
      <c r="O166" s="24">
        <v>27</v>
      </c>
      <c r="P166" s="24">
        <v>28</v>
      </c>
      <c r="Q166" s="24">
        <v>27</v>
      </c>
      <c r="R166" s="24">
        <v>29</v>
      </c>
      <c r="S166" s="24">
        <v>27</v>
      </c>
      <c r="T166" s="24">
        <v>29</v>
      </c>
      <c r="U166" s="24">
        <v>27</v>
      </c>
      <c r="V166" s="24">
        <v>29</v>
      </c>
      <c r="W166" s="24">
        <v>28</v>
      </c>
      <c r="X166" s="24">
        <v>28</v>
      </c>
      <c r="Y166" s="24">
        <v>29</v>
      </c>
      <c r="Z166" s="24">
        <v>28</v>
      </c>
      <c r="AA166" s="24">
        <v>28</v>
      </c>
      <c r="AB166" s="24">
        <v>28</v>
      </c>
      <c r="AC166" s="24">
        <v>27</v>
      </c>
      <c r="AD166" s="24">
        <v>26</v>
      </c>
      <c r="AE166" s="24">
        <v>25</v>
      </c>
      <c r="AF166" s="24">
        <v>24</v>
      </c>
      <c r="AG166" s="24">
        <v>24</v>
      </c>
      <c r="AH166" s="24">
        <v>22</v>
      </c>
      <c r="AI166" s="24">
        <v>22</v>
      </c>
      <c r="AJ166" s="24">
        <v>18</v>
      </c>
      <c r="AK166" s="24">
        <v>20</v>
      </c>
      <c r="AL166" s="24">
        <v>19</v>
      </c>
      <c r="AM166" s="24">
        <v>18</v>
      </c>
      <c r="AN166" s="24">
        <v>18</v>
      </c>
      <c r="AO166" s="24">
        <v>18</v>
      </c>
      <c r="AP166" s="24">
        <v>19</v>
      </c>
      <c r="AQ166" s="24">
        <v>18</v>
      </c>
      <c r="AR166" s="24">
        <v>19</v>
      </c>
      <c r="AS166" s="24">
        <v>18</v>
      </c>
      <c r="AT166" s="24">
        <v>18</v>
      </c>
      <c r="AU166" s="24">
        <v>20</v>
      </c>
      <c r="AV166" s="24">
        <v>18</v>
      </c>
      <c r="AW166" s="24">
        <v>19</v>
      </c>
      <c r="AX166" s="24">
        <v>19</v>
      </c>
      <c r="AY166" s="24">
        <v>16</v>
      </c>
      <c r="AZ166" s="24">
        <v>18</v>
      </c>
      <c r="BA166" s="24">
        <v>16</v>
      </c>
      <c r="BB166" s="24">
        <v>16</v>
      </c>
      <c r="BC166" s="24">
        <v>16</v>
      </c>
      <c r="BD166" s="24">
        <v>14</v>
      </c>
      <c r="BE166" s="24">
        <v>12</v>
      </c>
      <c r="BF166" s="24">
        <v>12</v>
      </c>
      <c r="BG166" s="24">
        <v>12</v>
      </c>
      <c r="BH166" s="24">
        <v>10</v>
      </c>
      <c r="BI166" s="24">
        <v>12</v>
      </c>
      <c r="BJ166" s="24">
        <v>8</v>
      </c>
      <c r="BK166" s="24">
        <v>9</v>
      </c>
      <c r="BL166" s="24">
        <v>7</v>
      </c>
      <c r="BM166" s="24">
        <v>7</v>
      </c>
      <c r="BN166" s="24">
        <v>9</v>
      </c>
      <c r="BO166" s="24">
        <v>7</v>
      </c>
      <c r="BP166" s="24">
        <v>7</v>
      </c>
      <c r="BQ166" s="24">
        <v>7</v>
      </c>
      <c r="BR166" s="24">
        <v>6</v>
      </c>
      <c r="BS166" s="24">
        <v>6</v>
      </c>
      <c r="BT166" s="24">
        <v>9</v>
      </c>
      <c r="BU166" s="24">
        <v>7</v>
      </c>
      <c r="BV166" s="24">
        <v>8</v>
      </c>
      <c r="BW166" s="24">
        <v>8</v>
      </c>
      <c r="BX166" s="24">
        <v>7</v>
      </c>
      <c r="BY166" s="24">
        <v>7</v>
      </c>
      <c r="BZ166" s="24">
        <v>5</v>
      </c>
      <c r="CA166" s="24">
        <v>5</v>
      </c>
      <c r="CB166" s="24">
        <v>3</v>
      </c>
      <c r="CC166" s="24">
        <v>5</v>
      </c>
      <c r="CD166" s="24">
        <v>4</v>
      </c>
      <c r="CE166" s="24">
        <v>2</v>
      </c>
      <c r="CF166" s="24">
        <v>2</v>
      </c>
      <c r="CG166" s="24">
        <v>3</v>
      </c>
      <c r="CH166" s="24">
        <v>1</v>
      </c>
      <c r="CI166" s="24">
        <v>1</v>
      </c>
      <c r="CJ166" s="24">
        <v>2</v>
      </c>
      <c r="CK166" s="24">
        <v>1</v>
      </c>
      <c r="CL166" s="24">
        <v>2</v>
      </c>
      <c r="CM166" s="24">
        <v>2</v>
      </c>
      <c r="CN166" s="24">
        <v>1</v>
      </c>
      <c r="CO166" s="24">
        <v>0</v>
      </c>
      <c r="CP166" s="24">
        <v>1</v>
      </c>
      <c r="CQ166" s="24">
        <v>0</v>
      </c>
      <c r="CR166" s="24">
        <v>0</v>
      </c>
      <c r="CS166" s="24">
        <v>0</v>
      </c>
      <c r="CT166" s="24">
        <v>1</v>
      </c>
      <c r="CU166" s="24">
        <v>1</v>
      </c>
      <c r="CV166" s="24">
        <v>0</v>
      </c>
      <c r="CW166" s="24">
        <v>1</v>
      </c>
      <c r="CX166" s="24">
        <v>0</v>
      </c>
      <c r="CY166" s="24">
        <v>0</v>
      </c>
      <c r="CZ166" s="24">
        <v>1</v>
      </c>
      <c r="DA166" s="24">
        <v>1</v>
      </c>
      <c r="DB166" s="24">
        <v>0</v>
      </c>
      <c r="DC166" s="24">
        <v>27</v>
      </c>
      <c r="DD166" s="24">
        <v>28</v>
      </c>
      <c r="DE166" s="24">
        <v>28</v>
      </c>
      <c r="DF166" s="24">
        <v>27</v>
      </c>
      <c r="DG166" s="24">
        <v>28</v>
      </c>
      <c r="DH166" s="24">
        <v>28</v>
      </c>
      <c r="DI166" s="24">
        <v>27</v>
      </c>
      <c r="DJ166" s="24">
        <v>28</v>
      </c>
      <c r="DK166" s="24">
        <v>27</v>
      </c>
      <c r="DL166" s="24">
        <v>27</v>
      </c>
      <c r="DM166" s="24">
        <v>26</v>
      </c>
      <c r="DN166" s="24">
        <v>26</v>
      </c>
      <c r="DO166" s="24">
        <v>26</v>
      </c>
      <c r="DP166" s="24">
        <v>25</v>
      </c>
      <c r="DQ166" s="24">
        <v>24</v>
      </c>
      <c r="DR166" s="24">
        <v>25</v>
      </c>
      <c r="DS166" s="24">
        <v>23</v>
      </c>
      <c r="DT166" s="24">
        <v>22</v>
      </c>
      <c r="DU166" s="24">
        <v>22</v>
      </c>
      <c r="DV166" s="24">
        <v>21</v>
      </c>
      <c r="DW166" s="24">
        <v>20</v>
      </c>
      <c r="DX166" s="24">
        <v>19</v>
      </c>
      <c r="DY166" s="24">
        <v>19</v>
      </c>
      <c r="DZ166" s="24">
        <v>18</v>
      </c>
      <c r="EA166" s="24">
        <v>18</v>
      </c>
      <c r="EB166" s="24">
        <v>17</v>
      </c>
      <c r="EC166" s="24">
        <v>18</v>
      </c>
      <c r="ED166" s="24">
        <v>17</v>
      </c>
      <c r="EE166" s="24">
        <v>18</v>
      </c>
      <c r="EF166" s="24">
        <v>17</v>
      </c>
      <c r="EG166" s="24">
        <v>16</v>
      </c>
      <c r="EH166" s="24">
        <v>17</v>
      </c>
      <c r="EI166" s="24">
        <v>18</v>
      </c>
      <c r="EJ166" s="24">
        <v>16</v>
      </c>
      <c r="EK166" s="24">
        <v>18</v>
      </c>
      <c r="EL166" s="24">
        <v>15</v>
      </c>
      <c r="EM166" s="24">
        <v>15</v>
      </c>
      <c r="EN166" s="24">
        <v>16</v>
      </c>
      <c r="EO166" s="24">
        <v>14</v>
      </c>
      <c r="EP166" s="24">
        <v>15</v>
      </c>
      <c r="EQ166" s="24">
        <v>14</v>
      </c>
      <c r="ER166" s="24">
        <v>15</v>
      </c>
      <c r="ES166" s="24">
        <v>15</v>
      </c>
      <c r="ET166" s="24">
        <v>14</v>
      </c>
      <c r="EU166" s="24">
        <v>16</v>
      </c>
      <c r="EV166" s="24">
        <v>13</v>
      </c>
      <c r="EW166" s="24">
        <v>12</v>
      </c>
      <c r="EX166" s="24">
        <v>12</v>
      </c>
      <c r="EY166" s="24">
        <v>12</v>
      </c>
      <c r="EZ166" s="24">
        <v>11</v>
      </c>
      <c r="FA166" s="24">
        <v>11</v>
      </c>
      <c r="FB166" s="24">
        <v>11</v>
      </c>
      <c r="FC166" s="24">
        <v>9</v>
      </c>
      <c r="FD166" s="24">
        <v>11</v>
      </c>
      <c r="FE166" s="24">
        <v>9</v>
      </c>
      <c r="FF166" s="24">
        <v>10</v>
      </c>
      <c r="FG166" s="24">
        <v>10</v>
      </c>
      <c r="FH166" s="24">
        <v>10</v>
      </c>
      <c r="FI166" s="24">
        <v>7</v>
      </c>
      <c r="FJ166" s="24">
        <v>8</v>
      </c>
      <c r="FK166" s="24">
        <v>7</v>
      </c>
      <c r="FL166" s="24">
        <v>8</v>
      </c>
      <c r="FM166" s="24">
        <v>8</v>
      </c>
      <c r="FN166" s="24">
        <v>9</v>
      </c>
      <c r="FO166" s="24">
        <v>7</v>
      </c>
      <c r="FP166" s="24">
        <v>7</v>
      </c>
      <c r="FQ166" s="24">
        <v>8</v>
      </c>
      <c r="FR166" s="24">
        <v>8</v>
      </c>
      <c r="FS166" s="24">
        <v>8</v>
      </c>
      <c r="FT166" s="24">
        <v>7</v>
      </c>
      <c r="FU166" s="24">
        <v>6</v>
      </c>
      <c r="FV166" s="24">
        <v>6</v>
      </c>
      <c r="FW166" s="24">
        <v>8</v>
      </c>
      <c r="FX166" s="24">
        <v>4</v>
      </c>
      <c r="FY166" s="24">
        <v>5</v>
      </c>
      <c r="FZ166" s="24">
        <v>5</v>
      </c>
      <c r="GA166" s="24">
        <v>4</v>
      </c>
      <c r="GB166" s="24">
        <v>5</v>
      </c>
      <c r="GC166" s="24">
        <v>4</v>
      </c>
      <c r="GD166" s="24">
        <v>2</v>
      </c>
      <c r="GE166" s="24">
        <v>3</v>
      </c>
      <c r="GF166" s="24">
        <v>2</v>
      </c>
      <c r="GG166" s="24">
        <v>2</v>
      </c>
      <c r="GH166" s="24">
        <v>3</v>
      </c>
      <c r="GI166" s="24">
        <v>2</v>
      </c>
      <c r="GJ166" s="24">
        <v>2</v>
      </c>
      <c r="GK166" s="24">
        <v>1</v>
      </c>
      <c r="GL166" s="24">
        <v>2</v>
      </c>
      <c r="GM166" s="24">
        <v>2</v>
      </c>
      <c r="GN166" s="24">
        <v>0</v>
      </c>
      <c r="GO166" s="24">
        <v>0</v>
      </c>
      <c r="GP166" s="24">
        <v>1</v>
      </c>
      <c r="GQ166" s="24">
        <v>0</v>
      </c>
      <c r="GR166" s="24">
        <v>0</v>
      </c>
      <c r="GS166" s="24">
        <v>0</v>
      </c>
      <c r="GT166" s="24">
        <v>2</v>
      </c>
      <c r="GU166" s="24">
        <v>0</v>
      </c>
      <c r="GV166" s="24">
        <v>0</v>
      </c>
      <c r="GW166" s="24">
        <v>0</v>
      </c>
      <c r="GX166" s="24">
        <v>2</v>
      </c>
      <c r="GY166" s="25">
        <v>0</v>
      </c>
    </row>
    <row r="167" spans="1:207" s="17" customFormat="1" ht="14.25" x14ac:dyDescent="0.2">
      <c r="A167" s="23" t="s">
        <v>220</v>
      </c>
      <c r="B167" s="24">
        <v>2021</v>
      </c>
      <c r="C167" s="24">
        <f>SUM(Tabla1[[#This Row],[Hombres_0]:[Hombres_100 y más]])</f>
        <v>1409</v>
      </c>
      <c r="D167" s="24">
        <f>SUM(Tabla1[[#This Row],[Mujeres_0]:[Mujeres_100 y más]])</f>
        <v>1245</v>
      </c>
      <c r="E167" s="24">
        <f>Tabla1[[#This Row],[TOTAL HOMBRES]]+Tabla1[[#This Row],[TOTAL MUJERES]]</f>
        <v>2654</v>
      </c>
      <c r="F167" s="26">
        <v>26</v>
      </c>
      <c r="G167" s="26">
        <v>26</v>
      </c>
      <c r="H167" s="26">
        <v>26</v>
      </c>
      <c r="I167" s="26">
        <v>27</v>
      </c>
      <c r="J167" s="26">
        <v>27</v>
      </c>
      <c r="K167" s="26">
        <v>26</v>
      </c>
      <c r="L167" s="26">
        <v>28</v>
      </c>
      <c r="M167" s="26">
        <v>26</v>
      </c>
      <c r="N167" s="26">
        <v>28</v>
      </c>
      <c r="O167" s="26">
        <v>27</v>
      </c>
      <c r="P167" s="26">
        <v>28</v>
      </c>
      <c r="Q167" s="26">
        <v>27</v>
      </c>
      <c r="R167" s="26">
        <v>29</v>
      </c>
      <c r="S167" s="26">
        <v>28</v>
      </c>
      <c r="T167" s="26">
        <v>28</v>
      </c>
      <c r="U167" s="26">
        <v>28</v>
      </c>
      <c r="V167" s="26">
        <v>29</v>
      </c>
      <c r="W167" s="26">
        <v>29</v>
      </c>
      <c r="X167" s="26">
        <v>28</v>
      </c>
      <c r="Y167" s="26">
        <v>29</v>
      </c>
      <c r="Z167" s="26">
        <v>28</v>
      </c>
      <c r="AA167" s="26">
        <v>29</v>
      </c>
      <c r="AB167" s="26">
        <v>28</v>
      </c>
      <c r="AC167" s="26">
        <v>27</v>
      </c>
      <c r="AD167" s="26">
        <v>26</v>
      </c>
      <c r="AE167" s="26">
        <v>27</v>
      </c>
      <c r="AF167" s="26">
        <v>24</v>
      </c>
      <c r="AG167" s="26">
        <v>24</v>
      </c>
      <c r="AH167" s="26">
        <v>24</v>
      </c>
      <c r="AI167" s="26">
        <v>21</v>
      </c>
      <c r="AJ167" s="26">
        <v>20</v>
      </c>
      <c r="AK167" s="26">
        <v>19</v>
      </c>
      <c r="AL167" s="26">
        <v>18</v>
      </c>
      <c r="AM167" s="26">
        <v>19</v>
      </c>
      <c r="AN167" s="26">
        <v>18</v>
      </c>
      <c r="AO167" s="26">
        <v>18</v>
      </c>
      <c r="AP167" s="26">
        <v>18</v>
      </c>
      <c r="AQ167" s="26">
        <v>18</v>
      </c>
      <c r="AR167" s="26">
        <v>18</v>
      </c>
      <c r="AS167" s="26">
        <v>20</v>
      </c>
      <c r="AT167" s="26">
        <v>18</v>
      </c>
      <c r="AU167" s="26">
        <v>19</v>
      </c>
      <c r="AV167" s="26">
        <v>19</v>
      </c>
      <c r="AW167" s="26">
        <v>18</v>
      </c>
      <c r="AX167" s="26">
        <v>19</v>
      </c>
      <c r="AY167" s="26">
        <v>17</v>
      </c>
      <c r="AZ167" s="26">
        <v>18</v>
      </c>
      <c r="BA167" s="26">
        <v>16</v>
      </c>
      <c r="BB167" s="26">
        <v>16</v>
      </c>
      <c r="BC167" s="26">
        <v>16</v>
      </c>
      <c r="BD167" s="26">
        <v>14</v>
      </c>
      <c r="BE167" s="26">
        <v>12</v>
      </c>
      <c r="BF167" s="26">
        <v>12</v>
      </c>
      <c r="BG167" s="26">
        <v>12</v>
      </c>
      <c r="BH167" s="26">
        <v>11</v>
      </c>
      <c r="BI167" s="26">
        <v>11</v>
      </c>
      <c r="BJ167" s="26">
        <v>9</v>
      </c>
      <c r="BK167" s="26">
        <v>8</v>
      </c>
      <c r="BL167" s="26">
        <v>8</v>
      </c>
      <c r="BM167" s="26">
        <v>8</v>
      </c>
      <c r="BN167" s="26">
        <v>7</v>
      </c>
      <c r="BO167" s="26">
        <v>8</v>
      </c>
      <c r="BP167" s="26">
        <v>7</v>
      </c>
      <c r="BQ167" s="26">
        <v>7</v>
      </c>
      <c r="BR167" s="26">
        <v>6</v>
      </c>
      <c r="BS167" s="26">
        <v>7</v>
      </c>
      <c r="BT167" s="26">
        <v>8</v>
      </c>
      <c r="BU167" s="26">
        <v>7</v>
      </c>
      <c r="BV167" s="26">
        <v>9</v>
      </c>
      <c r="BW167" s="26">
        <v>7</v>
      </c>
      <c r="BX167" s="26">
        <v>8</v>
      </c>
      <c r="BY167" s="26">
        <v>7</v>
      </c>
      <c r="BZ167" s="26">
        <v>5</v>
      </c>
      <c r="CA167" s="26">
        <v>5</v>
      </c>
      <c r="CB167" s="26">
        <v>4</v>
      </c>
      <c r="CC167" s="26">
        <v>4</v>
      </c>
      <c r="CD167" s="26">
        <v>4</v>
      </c>
      <c r="CE167" s="26">
        <v>3</v>
      </c>
      <c r="CF167" s="26">
        <v>2</v>
      </c>
      <c r="CG167" s="26">
        <v>3</v>
      </c>
      <c r="CH167" s="26">
        <v>1</v>
      </c>
      <c r="CI167" s="26">
        <v>1</v>
      </c>
      <c r="CJ167" s="26">
        <v>2</v>
      </c>
      <c r="CK167" s="26">
        <v>1</v>
      </c>
      <c r="CL167" s="26">
        <v>1</v>
      </c>
      <c r="CM167" s="26">
        <v>2</v>
      </c>
      <c r="CN167" s="26">
        <v>2</v>
      </c>
      <c r="CO167" s="26">
        <v>0</v>
      </c>
      <c r="CP167" s="26">
        <v>1</v>
      </c>
      <c r="CQ167" s="26">
        <v>0</v>
      </c>
      <c r="CR167" s="26">
        <v>0</v>
      </c>
      <c r="CS167" s="26">
        <v>0</v>
      </c>
      <c r="CT167" s="26">
        <v>1</v>
      </c>
      <c r="CU167" s="26">
        <v>0</v>
      </c>
      <c r="CV167" s="26">
        <v>1</v>
      </c>
      <c r="CW167" s="26">
        <v>1</v>
      </c>
      <c r="CX167" s="26">
        <v>0</v>
      </c>
      <c r="CY167" s="26">
        <v>0</v>
      </c>
      <c r="CZ167" s="26">
        <v>0</v>
      </c>
      <c r="DA167" s="26">
        <v>2</v>
      </c>
      <c r="DB167" s="26">
        <v>0</v>
      </c>
      <c r="DC167" s="26">
        <v>28</v>
      </c>
      <c r="DD167" s="26">
        <v>26</v>
      </c>
      <c r="DE167" s="26">
        <v>28</v>
      </c>
      <c r="DF167" s="26">
        <v>28</v>
      </c>
      <c r="DG167" s="26">
        <v>27</v>
      </c>
      <c r="DH167" s="26">
        <v>28</v>
      </c>
      <c r="DI167" s="26">
        <v>27</v>
      </c>
      <c r="DJ167" s="26">
        <v>29</v>
      </c>
      <c r="DK167" s="26">
        <v>27</v>
      </c>
      <c r="DL167" s="26">
        <v>26</v>
      </c>
      <c r="DM167" s="26">
        <v>27</v>
      </c>
      <c r="DN167" s="26">
        <v>27</v>
      </c>
      <c r="DO167" s="26">
        <v>25</v>
      </c>
      <c r="DP167" s="26">
        <v>25</v>
      </c>
      <c r="DQ167" s="26">
        <v>26</v>
      </c>
      <c r="DR167" s="26">
        <v>24</v>
      </c>
      <c r="DS167" s="26">
        <v>23</v>
      </c>
      <c r="DT167" s="26">
        <v>23</v>
      </c>
      <c r="DU167" s="26">
        <v>21</v>
      </c>
      <c r="DV167" s="26">
        <v>22</v>
      </c>
      <c r="DW167" s="26">
        <v>19</v>
      </c>
      <c r="DX167" s="26">
        <v>20</v>
      </c>
      <c r="DY167" s="26">
        <v>20</v>
      </c>
      <c r="DZ167" s="26">
        <v>17</v>
      </c>
      <c r="EA167" s="26">
        <v>19</v>
      </c>
      <c r="EB167" s="26">
        <v>18</v>
      </c>
      <c r="EC167" s="26">
        <v>18</v>
      </c>
      <c r="ED167" s="26">
        <v>17</v>
      </c>
      <c r="EE167" s="26">
        <v>18</v>
      </c>
      <c r="EF167" s="26">
        <v>18</v>
      </c>
      <c r="EG167" s="26">
        <v>17</v>
      </c>
      <c r="EH167" s="26">
        <v>17</v>
      </c>
      <c r="EI167" s="26">
        <v>17</v>
      </c>
      <c r="EJ167" s="26">
        <v>17</v>
      </c>
      <c r="EK167" s="26">
        <v>16</v>
      </c>
      <c r="EL167" s="26">
        <v>16</v>
      </c>
      <c r="EM167" s="26">
        <v>15</v>
      </c>
      <c r="EN167" s="26">
        <v>15</v>
      </c>
      <c r="EO167" s="26">
        <v>15</v>
      </c>
      <c r="EP167" s="26">
        <v>14</v>
      </c>
      <c r="EQ167" s="26">
        <v>15</v>
      </c>
      <c r="ER167" s="26">
        <v>15</v>
      </c>
      <c r="ES167" s="26">
        <v>15</v>
      </c>
      <c r="ET167" s="26">
        <v>15</v>
      </c>
      <c r="EU167" s="26">
        <v>15</v>
      </c>
      <c r="EV167" s="26">
        <v>14</v>
      </c>
      <c r="EW167" s="26">
        <v>11</v>
      </c>
      <c r="EX167" s="26">
        <v>13</v>
      </c>
      <c r="EY167" s="26">
        <v>12</v>
      </c>
      <c r="EZ167" s="26">
        <v>10</v>
      </c>
      <c r="FA167" s="26">
        <v>12</v>
      </c>
      <c r="FB167" s="26">
        <v>10</v>
      </c>
      <c r="FC167" s="26">
        <v>11</v>
      </c>
      <c r="FD167" s="26">
        <v>9</v>
      </c>
      <c r="FE167" s="26">
        <v>10</v>
      </c>
      <c r="FF167" s="26">
        <v>9</v>
      </c>
      <c r="FG167" s="26">
        <v>11</v>
      </c>
      <c r="FH167" s="26">
        <v>9</v>
      </c>
      <c r="FI167" s="26">
        <v>8</v>
      </c>
      <c r="FJ167" s="26">
        <v>8</v>
      </c>
      <c r="FK167" s="26">
        <v>7</v>
      </c>
      <c r="FL167" s="26">
        <v>8</v>
      </c>
      <c r="FM167" s="26">
        <v>9</v>
      </c>
      <c r="FN167" s="26">
        <v>7</v>
      </c>
      <c r="FO167" s="26">
        <v>8</v>
      </c>
      <c r="FP167" s="26">
        <v>8</v>
      </c>
      <c r="FQ167" s="26">
        <v>8</v>
      </c>
      <c r="FR167" s="26">
        <v>7</v>
      </c>
      <c r="FS167" s="26">
        <v>8</v>
      </c>
      <c r="FT167" s="26">
        <v>8</v>
      </c>
      <c r="FU167" s="26">
        <v>7</v>
      </c>
      <c r="FV167" s="26">
        <v>7</v>
      </c>
      <c r="FW167" s="26">
        <v>6</v>
      </c>
      <c r="FX167" s="26">
        <v>5</v>
      </c>
      <c r="FY167" s="26">
        <v>6</v>
      </c>
      <c r="FZ167" s="26">
        <v>4</v>
      </c>
      <c r="GA167" s="26">
        <v>5</v>
      </c>
      <c r="GB167" s="26">
        <v>4</v>
      </c>
      <c r="GC167" s="26">
        <v>4</v>
      </c>
      <c r="GD167" s="26">
        <v>2</v>
      </c>
      <c r="GE167" s="26">
        <v>3</v>
      </c>
      <c r="GF167" s="26">
        <v>3</v>
      </c>
      <c r="GG167" s="26">
        <v>2</v>
      </c>
      <c r="GH167" s="26">
        <v>3</v>
      </c>
      <c r="GI167" s="26">
        <v>2</v>
      </c>
      <c r="GJ167" s="26">
        <v>2</v>
      </c>
      <c r="GK167" s="26">
        <v>1</v>
      </c>
      <c r="GL167" s="26">
        <v>1</v>
      </c>
      <c r="GM167" s="26">
        <v>2</v>
      </c>
      <c r="GN167" s="26">
        <v>1</v>
      </c>
      <c r="GO167" s="26">
        <v>0</v>
      </c>
      <c r="GP167" s="26">
        <v>0</v>
      </c>
      <c r="GQ167" s="26">
        <v>1</v>
      </c>
      <c r="GR167" s="26">
        <v>0</v>
      </c>
      <c r="GS167" s="26">
        <v>0</v>
      </c>
      <c r="GT167" s="26">
        <v>0</v>
      </c>
      <c r="GU167" s="26">
        <v>2</v>
      </c>
      <c r="GV167" s="26">
        <v>0</v>
      </c>
      <c r="GW167" s="26">
        <v>0</v>
      </c>
      <c r="GX167" s="26">
        <v>2</v>
      </c>
      <c r="GY167" s="26">
        <v>0</v>
      </c>
    </row>
    <row r="168" spans="1:207" s="17" customFormat="1" ht="12.75" hidden="1" x14ac:dyDescent="0.2">
      <c r="A168" s="23" t="s">
        <v>221</v>
      </c>
      <c r="B168" s="24">
        <v>2011</v>
      </c>
      <c r="C168" s="24">
        <f>SUM(Tabla1[[#This Row],[Hombres_0]:[Hombres_100 y más]])</f>
        <v>3955</v>
      </c>
      <c r="D168" s="24">
        <f>SUM(Tabla1[[#This Row],[Mujeres_0]:[Mujeres_100 y más]])</f>
        <v>3933</v>
      </c>
      <c r="E168" s="24">
        <f>Tabla1[[#This Row],[TOTAL HOMBRES]]+Tabla1[[#This Row],[TOTAL MUJERES]]</f>
        <v>7888</v>
      </c>
      <c r="F168" s="24">
        <v>71</v>
      </c>
      <c r="G168" s="24">
        <v>70</v>
      </c>
      <c r="H168" s="24">
        <v>70</v>
      </c>
      <c r="I168" s="24">
        <v>71</v>
      </c>
      <c r="J168" s="24">
        <v>71</v>
      </c>
      <c r="K168" s="24">
        <v>69</v>
      </c>
      <c r="L168" s="24">
        <v>69</v>
      </c>
      <c r="M168" s="24">
        <v>70</v>
      </c>
      <c r="N168" s="24">
        <v>70</v>
      </c>
      <c r="O168" s="24">
        <v>72</v>
      </c>
      <c r="P168" s="24">
        <v>71</v>
      </c>
      <c r="Q168" s="24">
        <v>72</v>
      </c>
      <c r="R168" s="24">
        <v>72</v>
      </c>
      <c r="S168" s="24">
        <v>72</v>
      </c>
      <c r="T168" s="24">
        <v>72</v>
      </c>
      <c r="U168" s="24">
        <v>71</v>
      </c>
      <c r="V168" s="24">
        <v>72</v>
      </c>
      <c r="W168" s="24">
        <v>70</v>
      </c>
      <c r="X168" s="24">
        <v>68</v>
      </c>
      <c r="Y168" s="24">
        <v>65</v>
      </c>
      <c r="Z168" s="24">
        <v>63</v>
      </c>
      <c r="AA168" s="24">
        <v>59</v>
      </c>
      <c r="AB168" s="24">
        <v>56</v>
      </c>
      <c r="AC168" s="24">
        <v>55</v>
      </c>
      <c r="AD168" s="24">
        <v>54</v>
      </c>
      <c r="AE168" s="24">
        <v>52</v>
      </c>
      <c r="AF168" s="24">
        <v>52</v>
      </c>
      <c r="AG168" s="24">
        <v>51</v>
      </c>
      <c r="AH168" s="24">
        <v>52</v>
      </c>
      <c r="AI168" s="24">
        <v>52</v>
      </c>
      <c r="AJ168" s="24">
        <v>51</v>
      </c>
      <c r="AK168" s="24">
        <v>52</v>
      </c>
      <c r="AL168" s="24">
        <v>52</v>
      </c>
      <c r="AM168" s="24">
        <v>52</v>
      </c>
      <c r="AN168" s="24">
        <v>51</v>
      </c>
      <c r="AO168" s="24">
        <v>50</v>
      </c>
      <c r="AP168" s="24">
        <v>50</v>
      </c>
      <c r="AQ168" s="24">
        <v>50</v>
      </c>
      <c r="AR168" s="24">
        <v>48</v>
      </c>
      <c r="AS168" s="24">
        <v>49</v>
      </c>
      <c r="AT168" s="24">
        <v>49</v>
      </c>
      <c r="AU168" s="24">
        <v>49</v>
      </c>
      <c r="AV168" s="24">
        <v>49</v>
      </c>
      <c r="AW168" s="24">
        <v>48</v>
      </c>
      <c r="AX168" s="24">
        <v>46</v>
      </c>
      <c r="AY168" s="24">
        <v>45</v>
      </c>
      <c r="AZ168" s="24">
        <v>45</v>
      </c>
      <c r="BA168" s="24">
        <v>44</v>
      </c>
      <c r="BB168" s="24">
        <v>44</v>
      </c>
      <c r="BC168" s="24">
        <v>43</v>
      </c>
      <c r="BD168" s="24">
        <v>42</v>
      </c>
      <c r="BE168" s="24">
        <v>42</v>
      </c>
      <c r="BF168" s="24">
        <v>41</v>
      </c>
      <c r="BG168" s="24">
        <v>39</v>
      </c>
      <c r="BH168" s="24">
        <v>39</v>
      </c>
      <c r="BI168" s="24">
        <v>37</v>
      </c>
      <c r="BJ168" s="24">
        <v>36</v>
      </c>
      <c r="BK168" s="24">
        <v>36</v>
      </c>
      <c r="BL168" s="24">
        <v>35</v>
      </c>
      <c r="BM168" s="24">
        <v>34</v>
      </c>
      <c r="BN168" s="24">
        <v>33</v>
      </c>
      <c r="BO168" s="24">
        <v>32</v>
      </c>
      <c r="BP168" s="24">
        <v>32</v>
      </c>
      <c r="BQ168" s="24">
        <v>32</v>
      </c>
      <c r="BR168" s="24">
        <v>30</v>
      </c>
      <c r="BS168" s="24">
        <v>30</v>
      </c>
      <c r="BT168" s="24">
        <v>29</v>
      </c>
      <c r="BU168" s="24">
        <v>29</v>
      </c>
      <c r="BV168" s="24">
        <v>29</v>
      </c>
      <c r="BW168" s="24">
        <v>27</v>
      </c>
      <c r="BX168" s="24">
        <v>27</v>
      </c>
      <c r="BY168" s="24">
        <v>26</v>
      </c>
      <c r="BZ168" s="24">
        <v>26</v>
      </c>
      <c r="CA168" s="24">
        <v>25</v>
      </c>
      <c r="CB168" s="24">
        <v>25</v>
      </c>
      <c r="CC168" s="24">
        <v>23</v>
      </c>
      <c r="CD168" s="24">
        <v>21</v>
      </c>
      <c r="CE168" s="24">
        <v>21</v>
      </c>
      <c r="CF168" s="24">
        <v>20</v>
      </c>
      <c r="CG168" s="24">
        <v>19</v>
      </c>
      <c r="CH168" s="24">
        <v>17</v>
      </c>
      <c r="CI168" s="24">
        <v>17</v>
      </c>
      <c r="CJ168" s="24">
        <v>15</v>
      </c>
      <c r="CK168" s="24">
        <v>12</v>
      </c>
      <c r="CL168" s="24">
        <v>11</v>
      </c>
      <c r="CM168" s="24">
        <v>9</v>
      </c>
      <c r="CN168" s="24">
        <v>8</v>
      </c>
      <c r="CO168" s="24">
        <v>7</v>
      </c>
      <c r="CP168" s="24">
        <v>5</v>
      </c>
      <c r="CQ168" s="24">
        <v>4</v>
      </c>
      <c r="CR168" s="24">
        <v>4</v>
      </c>
      <c r="CS168" s="24">
        <v>4</v>
      </c>
      <c r="CT168" s="24">
        <v>1</v>
      </c>
      <c r="CU168" s="24">
        <v>1</v>
      </c>
      <c r="CV168" s="24">
        <v>1</v>
      </c>
      <c r="CW168" s="24">
        <v>1</v>
      </c>
      <c r="CX168" s="24">
        <v>0</v>
      </c>
      <c r="CY168" s="24">
        <v>0</v>
      </c>
      <c r="CZ168" s="24">
        <v>0</v>
      </c>
      <c r="DA168" s="24">
        <v>0</v>
      </c>
      <c r="DB168" s="24">
        <v>0</v>
      </c>
      <c r="DC168" s="24">
        <v>60</v>
      </c>
      <c r="DD168" s="24">
        <v>61</v>
      </c>
      <c r="DE168" s="24">
        <v>62</v>
      </c>
      <c r="DF168" s="24">
        <v>62</v>
      </c>
      <c r="DG168" s="24">
        <v>63</v>
      </c>
      <c r="DH168" s="24">
        <v>63</v>
      </c>
      <c r="DI168" s="24">
        <v>64</v>
      </c>
      <c r="DJ168" s="24">
        <v>64</v>
      </c>
      <c r="DK168" s="24">
        <v>64</v>
      </c>
      <c r="DL168" s="24">
        <v>67</v>
      </c>
      <c r="DM168" s="24">
        <v>67</v>
      </c>
      <c r="DN168" s="24">
        <v>68</v>
      </c>
      <c r="DO168" s="24">
        <v>68</v>
      </c>
      <c r="DP168" s="24">
        <v>69</v>
      </c>
      <c r="DQ168" s="24">
        <v>69</v>
      </c>
      <c r="DR168" s="24">
        <v>70</v>
      </c>
      <c r="DS168" s="24">
        <v>70</v>
      </c>
      <c r="DT168" s="24">
        <v>69</v>
      </c>
      <c r="DU168" s="24">
        <v>67</v>
      </c>
      <c r="DV168" s="24">
        <v>64</v>
      </c>
      <c r="DW168" s="24">
        <v>60</v>
      </c>
      <c r="DX168" s="24">
        <v>58</v>
      </c>
      <c r="DY168" s="24">
        <v>56</v>
      </c>
      <c r="DZ168" s="24">
        <v>53</v>
      </c>
      <c r="EA168" s="24">
        <v>53</v>
      </c>
      <c r="EB168" s="24">
        <v>51</v>
      </c>
      <c r="EC168" s="24">
        <v>51</v>
      </c>
      <c r="ED168" s="24">
        <v>50</v>
      </c>
      <c r="EE168" s="24">
        <v>49</v>
      </c>
      <c r="EF168" s="24">
        <v>50</v>
      </c>
      <c r="EG168" s="24">
        <v>50</v>
      </c>
      <c r="EH168" s="24">
        <v>50</v>
      </c>
      <c r="EI168" s="24">
        <v>50</v>
      </c>
      <c r="EJ168" s="24">
        <v>49</v>
      </c>
      <c r="EK168" s="24">
        <v>48</v>
      </c>
      <c r="EL168" s="24">
        <v>48</v>
      </c>
      <c r="EM168" s="24">
        <v>48</v>
      </c>
      <c r="EN168" s="24">
        <v>48</v>
      </c>
      <c r="EO168" s="24">
        <v>48</v>
      </c>
      <c r="EP168" s="24">
        <v>49</v>
      </c>
      <c r="EQ168" s="24">
        <v>49</v>
      </c>
      <c r="ER168" s="24">
        <v>50</v>
      </c>
      <c r="ES168" s="24">
        <v>50</v>
      </c>
      <c r="ET168" s="24">
        <v>50</v>
      </c>
      <c r="EU168" s="24">
        <v>49</v>
      </c>
      <c r="EV168" s="24">
        <v>49</v>
      </c>
      <c r="EW168" s="24">
        <v>49</v>
      </c>
      <c r="EX168" s="24">
        <v>48</v>
      </c>
      <c r="EY168" s="24">
        <v>48</v>
      </c>
      <c r="EZ168" s="24">
        <v>47</v>
      </c>
      <c r="FA168" s="24">
        <v>45</v>
      </c>
      <c r="FB168" s="24">
        <v>44</v>
      </c>
      <c r="FC168" s="24">
        <v>42</v>
      </c>
      <c r="FD168" s="24">
        <v>41</v>
      </c>
      <c r="FE168" s="24">
        <v>41</v>
      </c>
      <c r="FF168" s="24">
        <v>40</v>
      </c>
      <c r="FG168" s="24">
        <v>40</v>
      </c>
      <c r="FH168" s="24">
        <v>39</v>
      </c>
      <c r="FI168" s="24">
        <v>39</v>
      </c>
      <c r="FJ168" s="24">
        <v>39</v>
      </c>
      <c r="FK168" s="24">
        <v>38</v>
      </c>
      <c r="FL168" s="24">
        <v>38</v>
      </c>
      <c r="FM168" s="24">
        <v>38</v>
      </c>
      <c r="FN168" s="24">
        <v>37</v>
      </c>
      <c r="FO168" s="24">
        <v>36</v>
      </c>
      <c r="FP168" s="24">
        <v>35</v>
      </c>
      <c r="FQ168" s="24">
        <v>35</v>
      </c>
      <c r="FR168" s="24">
        <v>32</v>
      </c>
      <c r="FS168" s="24">
        <v>31</v>
      </c>
      <c r="FT168" s="24">
        <v>29</v>
      </c>
      <c r="FU168" s="24">
        <v>29</v>
      </c>
      <c r="FV168" s="24">
        <v>27</v>
      </c>
      <c r="FW168" s="24">
        <v>25</v>
      </c>
      <c r="FX168" s="24">
        <v>24</v>
      </c>
      <c r="FY168" s="24">
        <v>23</v>
      </c>
      <c r="FZ168" s="24">
        <v>22</v>
      </c>
      <c r="GA168" s="24">
        <v>21</v>
      </c>
      <c r="GB168" s="24">
        <v>21</v>
      </c>
      <c r="GC168" s="24">
        <v>19</v>
      </c>
      <c r="GD168" s="24">
        <v>19</v>
      </c>
      <c r="GE168" s="24">
        <v>18</v>
      </c>
      <c r="GF168" s="24">
        <v>16</v>
      </c>
      <c r="GG168" s="24">
        <v>15</v>
      </c>
      <c r="GH168" s="24">
        <v>13</v>
      </c>
      <c r="GI168" s="24">
        <v>12</v>
      </c>
      <c r="GJ168" s="24">
        <v>8</v>
      </c>
      <c r="GK168" s="24">
        <v>7</v>
      </c>
      <c r="GL168" s="24">
        <v>6</v>
      </c>
      <c r="GM168" s="24">
        <v>5</v>
      </c>
      <c r="GN168" s="24">
        <v>4</v>
      </c>
      <c r="GO168" s="24">
        <v>4</v>
      </c>
      <c r="GP168" s="24">
        <v>3</v>
      </c>
      <c r="GQ168" s="24">
        <v>4</v>
      </c>
      <c r="GR168" s="24">
        <v>2</v>
      </c>
      <c r="GS168" s="24">
        <v>2</v>
      </c>
      <c r="GT168" s="24">
        <v>2</v>
      </c>
      <c r="GU168" s="24">
        <v>1</v>
      </c>
      <c r="GV168" s="24">
        <v>1</v>
      </c>
      <c r="GW168" s="24">
        <v>1</v>
      </c>
      <c r="GX168" s="24">
        <v>0</v>
      </c>
      <c r="GY168" s="25">
        <v>1</v>
      </c>
    </row>
    <row r="169" spans="1:207" s="17" customFormat="1" ht="12.75" hidden="1" x14ac:dyDescent="0.2">
      <c r="A169" s="23" t="s">
        <v>221</v>
      </c>
      <c r="B169" s="24">
        <v>2012</v>
      </c>
      <c r="C169" s="24">
        <f>SUM(Tabla1[[#This Row],[Hombres_0]:[Hombres_100 y más]])</f>
        <v>3913</v>
      </c>
      <c r="D169" s="24">
        <f>SUM(Tabla1[[#This Row],[Mujeres_0]:[Mujeres_100 y más]])</f>
        <v>3841</v>
      </c>
      <c r="E169" s="24">
        <f>Tabla1[[#This Row],[TOTAL HOMBRES]]+Tabla1[[#This Row],[TOTAL MUJERES]]</f>
        <v>7754</v>
      </c>
      <c r="F169" s="24">
        <v>73</v>
      </c>
      <c r="G169" s="24">
        <v>72</v>
      </c>
      <c r="H169" s="24">
        <v>72</v>
      </c>
      <c r="I169" s="24">
        <v>73</v>
      </c>
      <c r="J169" s="24">
        <v>73</v>
      </c>
      <c r="K169" s="24">
        <v>73</v>
      </c>
      <c r="L169" s="24">
        <v>72</v>
      </c>
      <c r="M169" s="24">
        <v>72</v>
      </c>
      <c r="N169" s="24">
        <v>74</v>
      </c>
      <c r="O169" s="24">
        <v>75</v>
      </c>
      <c r="P169" s="24">
        <v>76</v>
      </c>
      <c r="Q169" s="24">
        <v>76</v>
      </c>
      <c r="R169" s="24">
        <v>76</v>
      </c>
      <c r="S169" s="24">
        <v>76</v>
      </c>
      <c r="T169" s="24">
        <v>74</v>
      </c>
      <c r="U169" s="24">
        <v>75</v>
      </c>
      <c r="V169" s="24">
        <v>73</v>
      </c>
      <c r="W169" s="24">
        <v>72</v>
      </c>
      <c r="X169" s="24">
        <v>68</v>
      </c>
      <c r="Y169" s="24">
        <v>66</v>
      </c>
      <c r="Z169" s="24">
        <v>61</v>
      </c>
      <c r="AA169" s="24">
        <v>58</v>
      </c>
      <c r="AB169" s="24">
        <v>55</v>
      </c>
      <c r="AC169" s="24">
        <v>52</v>
      </c>
      <c r="AD169" s="24">
        <v>51</v>
      </c>
      <c r="AE169" s="24">
        <v>49</v>
      </c>
      <c r="AF169" s="24">
        <v>48</v>
      </c>
      <c r="AG169" s="24">
        <v>47</v>
      </c>
      <c r="AH169" s="24">
        <v>47</v>
      </c>
      <c r="AI169" s="24">
        <v>47</v>
      </c>
      <c r="AJ169" s="24">
        <v>48</v>
      </c>
      <c r="AK169" s="24">
        <v>48</v>
      </c>
      <c r="AL169" s="24">
        <v>48</v>
      </c>
      <c r="AM169" s="24">
        <v>48</v>
      </c>
      <c r="AN169" s="24">
        <v>48</v>
      </c>
      <c r="AO169" s="24">
        <v>47</v>
      </c>
      <c r="AP169" s="24">
        <v>47</v>
      </c>
      <c r="AQ169" s="24">
        <v>47</v>
      </c>
      <c r="AR169" s="24">
        <v>47</v>
      </c>
      <c r="AS169" s="24">
        <v>47</v>
      </c>
      <c r="AT169" s="24">
        <v>47</v>
      </c>
      <c r="AU169" s="24">
        <v>45</v>
      </c>
      <c r="AV169" s="24">
        <v>45</v>
      </c>
      <c r="AW169" s="24">
        <v>45</v>
      </c>
      <c r="AX169" s="24">
        <v>45</v>
      </c>
      <c r="AY169" s="24">
        <v>45</v>
      </c>
      <c r="AZ169" s="24">
        <v>44</v>
      </c>
      <c r="BA169" s="24">
        <v>44</v>
      </c>
      <c r="BB169" s="24">
        <v>43</v>
      </c>
      <c r="BC169" s="24">
        <v>43</v>
      </c>
      <c r="BD169" s="24">
        <v>42</v>
      </c>
      <c r="BE169" s="24">
        <v>41</v>
      </c>
      <c r="BF169" s="24">
        <v>39</v>
      </c>
      <c r="BG169" s="24">
        <v>38</v>
      </c>
      <c r="BH169" s="24">
        <v>38</v>
      </c>
      <c r="BI169" s="24">
        <v>37</v>
      </c>
      <c r="BJ169" s="24">
        <v>36</v>
      </c>
      <c r="BK169" s="24">
        <v>36</v>
      </c>
      <c r="BL169" s="24">
        <v>34</v>
      </c>
      <c r="BM169" s="24">
        <v>34</v>
      </c>
      <c r="BN169" s="24">
        <v>34</v>
      </c>
      <c r="BO169" s="24">
        <v>33</v>
      </c>
      <c r="BP169" s="24">
        <v>31</v>
      </c>
      <c r="BQ169" s="24">
        <v>31</v>
      </c>
      <c r="BR169" s="24">
        <v>31</v>
      </c>
      <c r="BS169" s="24">
        <v>29</v>
      </c>
      <c r="BT169" s="24">
        <v>29</v>
      </c>
      <c r="BU169" s="24">
        <v>28</v>
      </c>
      <c r="BV169" s="24">
        <v>27</v>
      </c>
      <c r="BW169" s="24">
        <v>27</v>
      </c>
      <c r="BX169" s="24">
        <v>26</v>
      </c>
      <c r="BY169" s="24">
        <v>24</v>
      </c>
      <c r="BZ169" s="24">
        <v>24</v>
      </c>
      <c r="CA169" s="24">
        <v>22</v>
      </c>
      <c r="CB169" s="24">
        <v>22</v>
      </c>
      <c r="CC169" s="24">
        <v>21</v>
      </c>
      <c r="CD169" s="24">
        <v>20</v>
      </c>
      <c r="CE169" s="24">
        <v>20</v>
      </c>
      <c r="CF169" s="24">
        <v>19</v>
      </c>
      <c r="CG169" s="24">
        <v>17</v>
      </c>
      <c r="CH169" s="24">
        <v>17</v>
      </c>
      <c r="CI169" s="24">
        <v>16</v>
      </c>
      <c r="CJ169" s="24">
        <v>15</v>
      </c>
      <c r="CK169" s="24">
        <v>12</v>
      </c>
      <c r="CL169" s="24">
        <v>11</v>
      </c>
      <c r="CM169" s="24">
        <v>10</v>
      </c>
      <c r="CN169" s="24">
        <v>9</v>
      </c>
      <c r="CO169" s="24">
        <v>7</v>
      </c>
      <c r="CP169" s="24">
        <v>7</v>
      </c>
      <c r="CQ169" s="24">
        <v>5</v>
      </c>
      <c r="CR169" s="24">
        <v>4</v>
      </c>
      <c r="CS169" s="24">
        <v>3</v>
      </c>
      <c r="CT169" s="24">
        <v>4</v>
      </c>
      <c r="CU169" s="24">
        <v>1</v>
      </c>
      <c r="CV169" s="24">
        <v>1</v>
      </c>
      <c r="CW169" s="24">
        <v>1</v>
      </c>
      <c r="CX169" s="24">
        <v>1</v>
      </c>
      <c r="CY169" s="24">
        <v>1</v>
      </c>
      <c r="CZ169" s="24">
        <v>0</v>
      </c>
      <c r="DA169" s="24">
        <v>0</v>
      </c>
      <c r="DB169" s="24">
        <v>1</v>
      </c>
      <c r="DC169" s="24">
        <v>64</v>
      </c>
      <c r="DD169" s="24">
        <v>63</v>
      </c>
      <c r="DE169" s="24">
        <v>65</v>
      </c>
      <c r="DF169" s="24">
        <v>65</v>
      </c>
      <c r="DG169" s="24">
        <v>65</v>
      </c>
      <c r="DH169" s="24">
        <v>65</v>
      </c>
      <c r="DI169" s="24">
        <v>65</v>
      </c>
      <c r="DJ169" s="24">
        <v>65</v>
      </c>
      <c r="DK169" s="24">
        <v>66</v>
      </c>
      <c r="DL169" s="24">
        <v>66</v>
      </c>
      <c r="DM169" s="24">
        <v>66</v>
      </c>
      <c r="DN169" s="24">
        <v>67</v>
      </c>
      <c r="DO169" s="24">
        <v>67</v>
      </c>
      <c r="DP169" s="24">
        <v>68</v>
      </c>
      <c r="DQ169" s="24">
        <v>68</v>
      </c>
      <c r="DR169" s="24">
        <v>69</v>
      </c>
      <c r="DS169" s="24">
        <v>68</v>
      </c>
      <c r="DT169" s="24">
        <v>67</v>
      </c>
      <c r="DU169" s="24">
        <v>66</v>
      </c>
      <c r="DV169" s="24">
        <v>60</v>
      </c>
      <c r="DW169" s="24">
        <v>57</v>
      </c>
      <c r="DX169" s="24">
        <v>54</v>
      </c>
      <c r="DY169" s="24">
        <v>52</v>
      </c>
      <c r="DZ169" s="24">
        <v>51</v>
      </c>
      <c r="EA169" s="24">
        <v>49</v>
      </c>
      <c r="EB169" s="24">
        <v>48</v>
      </c>
      <c r="EC169" s="24">
        <v>47</v>
      </c>
      <c r="ED169" s="24">
        <v>47</v>
      </c>
      <c r="EE169" s="24">
        <v>47</v>
      </c>
      <c r="EF169" s="24">
        <v>47</v>
      </c>
      <c r="EG169" s="24">
        <v>48</v>
      </c>
      <c r="EH169" s="24">
        <v>48</v>
      </c>
      <c r="EI169" s="24">
        <v>49</v>
      </c>
      <c r="EJ169" s="24">
        <v>49</v>
      </c>
      <c r="EK169" s="24">
        <v>48</v>
      </c>
      <c r="EL169" s="24">
        <v>47</v>
      </c>
      <c r="EM169" s="24">
        <v>47</v>
      </c>
      <c r="EN169" s="24">
        <v>46</v>
      </c>
      <c r="EO169" s="24">
        <v>46</v>
      </c>
      <c r="EP169" s="24">
        <v>47</v>
      </c>
      <c r="EQ169" s="24">
        <v>47</v>
      </c>
      <c r="ER169" s="24">
        <v>47</v>
      </c>
      <c r="ES169" s="24">
        <v>47</v>
      </c>
      <c r="ET169" s="24">
        <v>47</v>
      </c>
      <c r="EU169" s="24">
        <v>47</v>
      </c>
      <c r="EV169" s="24">
        <v>47</v>
      </c>
      <c r="EW169" s="24">
        <v>46</v>
      </c>
      <c r="EX169" s="24">
        <v>46</v>
      </c>
      <c r="EY169" s="24">
        <v>46</v>
      </c>
      <c r="EZ169" s="24">
        <v>45</v>
      </c>
      <c r="FA169" s="24">
        <v>43</v>
      </c>
      <c r="FB169" s="24">
        <v>42</v>
      </c>
      <c r="FC169" s="24">
        <v>42</v>
      </c>
      <c r="FD169" s="24">
        <v>41</v>
      </c>
      <c r="FE169" s="24">
        <v>41</v>
      </c>
      <c r="FF169" s="24">
        <v>41</v>
      </c>
      <c r="FG169" s="24">
        <v>40</v>
      </c>
      <c r="FH169" s="24">
        <v>39</v>
      </c>
      <c r="FI169" s="24">
        <v>38</v>
      </c>
      <c r="FJ169" s="24">
        <v>38</v>
      </c>
      <c r="FK169" s="24">
        <v>37</v>
      </c>
      <c r="FL169" s="24">
        <v>35</v>
      </c>
      <c r="FM169" s="24">
        <v>35</v>
      </c>
      <c r="FN169" s="24">
        <v>34</v>
      </c>
      <c r="FO169" s="24">
        <v>33</v>
      </c>
      <c r="FP169" s="24">
        <v>32</v>
      </c>
      <c r="FQ169" s="24">
        <v>32</v>
      </c>
      <c r="FR169" s="24">
        <v>30</v>
      </c>
      <c r="FS169" s="24">
        <v>30</v>
      </c>
      <c r="FT169" s="24">
        <v>29</v>
      </c>
      <c r="FU169" s="24">
        <v>27</v>
      </c>
      <c r="FV169" s="24">
        <v>25</v>
      </c>
      <c r="FW169" s="24">
        <v>25</v>
      </c>
      <c r="FX169" s="24">
        <v>24</v>
      </c>
      <c r="FY169" s="24">
        <v>22</v>
      </c>
      <c r="FZ169" s="24">
        <v>22</v>
      </c>
      <c r="GA169" s="24">
        <v>21</v>
      </c>
      <c r="GB169" s="24">
        <v>20</v>
      </c>
      <c r="GC169" s="24">
        <v>19</v>
      </c>
      <c r="GD169" s="24">
        <v>18</v>
      </c>
      <c r="GE169" s="24">
        <v>17</v>
      </c>
      <c r="GF169" s="24">
        <v>16</v>
      </c>
      <c r="GG169" s="24">
        <v>15</v>
      </c>
      <c r="GH169" s="24">
        <v>14</v>
      </c>
      <c r="GI169" s="24">
        <v>12</v>
      </c>
      <c r="GJ169" s="24">
        <v>10</v>
      </c>
      <c r="GK169" s="24">
        <v>7</v>
      </c>
      <c r="GL169" s="24">
        <v>7</v>
      </c>
      <c r="GM169" s="24">
        <v>6</v>
      </c>
      <c r="GN169" s="24">
        <v>5</v>
      </c>
      <c r="GO169" s="24">
        <v>4</v>
      </c>
      <c r="GP169" s="24">
        <v>3</v>
      </c>
      <c r="GQ169" s="24">
        <v>3</v>
      </c>
      <c r="GR169" s="24">
        <v>3</v>
      </c>
      <c r="GS169" s="24">
        <v>2</v>
      </c>
      <c r="GT169" s="24">
        <v>2</v>
      </c>
      <c r="GU169" s="24">
        <v>1</v>
      </c>
      <c r="GV169" s="24">
        <v>1</v>
      </c>
      <c r="GW169" s="24">
        <v>1</v>
      </c>
      <c r="GX169" s="24">
        <v>1</v>
      </c>
      <c r="GY169" s="25">
        <v>2</v>
      </c>
    </row>
    <row r="170" spans="1:207" s="17" customFormat="1" ht="12.75" hidden="1" x14ac:dyDescent="0.2">
      <c r="A170" s="23" t="s">
        <v>221</v>
      </c>
      <c r="B170" s="24">
        <v>2013</v>
      </c>
      <c r="C170" s="24">
        <f>SUM(Tabla1[[#This Row],[Hombres_0]:[Hombres_100 y más]])</f>
        <v>3805</v>
      </c>
      <c r="D170" s="24">
        <f>SUM(Tabla1[[#This Row],[Mujeres_0]:[Mujeres_100 y más]])</f>
        <v>3716</v>
      </c>
      <c r="E170" s="24">
        <f>Tabla1[[#This Row],[TOTAL HOMBRES]]+Tabla1[[#This Row],[TOTAL MUJERES]]</f>
        <v>7521</v>
      </c>
      <c r="F170" s="24">
        <v>72</v>
      </c>
      <c r="G170" s="24">
        <v>72</v>
      </c>
      <c r="H170" s="24">
        <v>72</v>
      </c>
      <c r="I170" s="24">
        <v>73</v>
      </c>
      <c r="J170" s="24">
        <v>73</v>
      </c>
      <c r="K170" s="24">
        <v>74</v>
      </c>
      <c r="L170" s="24">
        <v>74</v>
      </c>
      <c r="M170" s="24">
        <v>75</v>
      </c>
      <c r="N170" s="24">
        <v>76</v>
      </c>
      <c r="O170" s="24">
        <v>76</v>
      </c>
      <c r="P170" s="24">
        <v>76</v>
      </c>
      <c r="Q170" s="24">
        <v>76</v>
      </c>
      <c r="R170" s="24">
        <v>77</v>
      </c>
      <c r="S170" s="24">
        <v>77</v>
      </c>
      <c r="T170" s="24">
        <v>75</v>
      </c>
      <c r="U170" s="24">
        <v>74</v>
      </c>
      <c r="V170" s="24">
        <v>73</v>
      </c>
      <c r="W170" s="24">
        <v>71</v>
      </c>
      <c r="X170" s="24">
        <v>69</v>
      </c>
      <c r="Y170" s="24">
        <v>65</v>
      </c>
      <c r="Z170" s="24">
        <v>61</v>
      </c>
      <c r="AA170" s="24">
        <v>57</v>
      </c>
      <c r="AB170" s="24">
        <v>53</v>
      </c>
      <c r="AC170" s="24">
        <v>50</v>
      </c>
      <c r="AD170" s="24">
        <v>49</v>
      </c>
      <c r="AE170" s="24">
        <v>45</v>
      </c>
      <c r="AF170" s="24">
        <v>44</v>
      </c>
      <c r="AG170" s="24">
        <v>43</v>
      </c>
      <c r="AH170" s="24">
        <v>42</v>
      </c>
      <c r="AI170" s="24">
        <v>43</v>
      </c>
      <c r="AJ170" s="24">
        <v>42</v>
      </c>
      <c r="AK170" s="24">
        <v>43</v>
      </c>
      <c r="AL170" s="24">
        <v>43</v>
      </c>
      <c r="AM170" s="24">
        <v>43</v>
      </c>
      <c r="AN170" s="24">
        <v>43</v>
      </c>
      <c r="AO170" s="24">
        <v>43</v>
      </c>
      <c r="AP170" s="24">
        <v>43</v>
      </c>
      <c r="AQ170" s="24">
        <v>43</v>
      </c>
      <c r="AR170" s="24">
        <v>43</v>
      </c>
      <c r="AS170" s="24">
        <v>43</v>
      </c>
      <c r="AT170" s="24">
        <v>43</v>
      </c>
      <c r="AU170" s="24">
        <v>43</v>
      </c>
      <c r="AV170" s="24">
        <v>45</v>
      </c>
      <c r="AW170" s="24">
        <v>44</v>
      </c>
      <c r="AX170" s="24">
        <v>44</v>
      </c>
      <c r="AY170" s="24">
        <v>42</v>
      </c>
      <c r="AZ170" s="24">
        <v>42</v>
      </c>
      <c r="BA170" s="24">
        <v>42</v>
      </c>
      <c r="BB170" s="24">
        <v>41</v>
      </c>
      <c r="BC170" s="24">
        <v>41</v>
      </c>
      <c r="BD170" s="24">
        <v>40</v>
      </c>
      <c r="BE170" s="24">
        <v>40</v>
      </c>
      <c r="BF170" s="24">
        <v>39</v>
      </c>
      <c r="BG170" s="24">
        <v>39</v>
      </c>
      <c r="BH170" s="24">
        <v>38</v>
      </c>
      <c r="BI170" s="24">
        <v>37</v>
      </c>
      <c r="BJ170" s="24">
        <v>36</v>
      </c>
      <c r="BK170" s="24">
        <v>35</v>
      </c>
      <c r="BL170" s="24">
        <v>35</v>
      </c>
      <c r="BM170" s="24">
        <v>35</v>
      </c>
      <c r="BN170" s="24">
        <v>33</v>
      </c>
      <c r="BO170" s="24">
        <v>33</v>
      </c>
      <c r="BP170" s="24">
        <v>32</v>
      </c>
      <c r="BQ170" s="24">
        <v>31</v>
      </c>
      <c r="BR170" s="24">
        <v>31</v>
      </c>
      <c r="BS170" s="24">
        <v>29</v>
      </c>
      <c r="BT170" s="24">
        <v>28</v>
      </c>
      <c r="BU170" s="24">
        <v>27</v>
      </c>
      <c r="BV170" s="24">
        <v>27</v>
      </c>
      <c r="BW170" s="24">
        <v>25</v>
      </c>
      <c r="BX170" s="24">
        <v>25</v>
      </c>
      <c r="BY170" s="24">
        <v>23</v>
      </c>
      <c r="BZ170" s="24">
        <v>22</v>
      </c>
      <c r="CA170" s="24">
        <v>21</v>
      </c>
      <c r="CB170" s="24">
        <v>21</v>
      </c>
      <c r="CC170" s="24">
        <v>20</v>
      </c>
      <c r="CD170" s="24">
        <v>17</v>
      </c>
      <c r="CE170" s="24">
        <v>17</v>
      </c>
      <c r="CF170" s="24">
        <v>16</v>
      </c>
      <c r="CG170" s="24">
        <v>15</v>
      </c>
      <c r="CH170" s="24">
        <v>15</v>
      </c>
      <c r="CI170" s="24">
        <v>14</v>
      </c>
      <c r="CJ170" s="24">
        <v>13</v>
      </c>
      <c r="CK170" s="24">
        <v>12</v>
      </c>
      <c r="CL170" s="24">
        <v>11</v>
      </c>
      <c r="CM170" s="24">
        <v>11</v>
      </c>
      <c r="CN170" s="24">
        <v>10</v>
      </c>
      <c r="CO170" s="24">
        <v>7</v>
      </c>
      <c r="CP170" s="24">
        <v>7</v>
      </c>
      <c r="CQ170" s="24">
        <v>6</v>
      </c>
      <c r="CR170" s="24">
        <v>4</v>
      </c>
      <c r="CS170" s="24">
        <v>3</v>
      </c>
      <c r="CT170" s="24">
        <v>3</v>
      </c>
      <c r="CU170" s="24">
        <v>4</v>
      </c>
      <c r="CV170" s="24">
        <v>1</v>
      </c>
      <c r="CW170" s="24">
        <v>1</v>
      </c>
      <c r="CX170" s="24">
        <v>1</v>
      </c>
      <c r="CY170" s="24">
        <v>1</v>
      </c>
      <c r="CZ170" s="24">
        <v>0</v>
      </c>
      <c r="DA170" s="24">
        <v>0</v>
      </c>
      <c r="DB170" s="24">
        <v>1</v>
      </c>
      <c r="DC170" s="24">
        <v>66</v>
      </c>
      <c r="DD170" s="24">
        <v>65</v>
      </c>
      <c r="DE170" s="24">
        <v>66</v>
      </c>
      <c r="DF170" s="24">
        <v>66</v>
      </c>
      <c r="DG170" s="24">
        <v>66</v>
      </c>
      <c r="DH170" s="24">
        <v>66</v>
      </c>
      <c r="DI170" s="24">
        <v>66</v>
      </c>
      <c r="DJ170" s="24">
        <v>67</v>
      </c>
      <c r="DK170" s="24">
        <v>67</v>
      </c>
      <c r="DL170" s="24">
        <v>67</v>
      </c>
      <c r="DM170" s="24">
        <v>66</v>
      </c>
      <c r="DN170" s="24">
        <v>67</v>
      </c>
      <c r="DO170" s="24">
        <v>67</v>
      </c>
      <c r="DP170" s="24">
        <v>67</v>
      </c>
      <c r="DQ170" s="24">
        <v>67</v>
      </c>
      <c r="DR170" s="24">
        <v>67</v>
      </c>
      <c r="DS170" s="24">
        <v>66</v>
      </c>
      <c r="DT170" s="24">
        <v>64</v>
      </c>
      <c r="DU170" s="24">
        <v>62</v>
      </c>
      <c r="DV170" s="24">
        <v>59</v>
      </c>
      <c r="DW170" s="24">
        <v>56</v>
      </c>
      <c r="DX170" s="24">
        <v>53</v>
      </c>
      <c r="DY170" s="24">
        <v>50</v>
      </c>
      <c r="DZ170" s="24">
        <v>46</v>
      </c>
      <c r="EA170" s="24">
        <v>46</v>
      </c>
      <c r="EB170" s="24">
        <v>43</v>
      </c>
      <c r="EC170" s="24">
        <v>43</v>
      </c>
      <c r="ED170" s="24">
        <v>43</v>
      </c>
      <c r="EE170" s="24">
        <v>43</v>
      </c>
      <c r="EF170" s="24">
        <v>43</v>
      </c>
      <c r="EG170" s="24">
        <v>44</v>
      </c>
      <c r="EH170" s="24">
        <v>45</v>
      </c>
      <c r="EI170" s="24">
        <v>45</v>
      </c>
      <c r="EJ170" s="24">
        <v>47</v>
      </c>
      <c r="EK170" s="24">
        <v>45</v>
      </c>
      <c r="EL170" s="24">
        <v>45</v>
      </c>
      <c r="EM170" s="24">
        <v>45</v>
      </c>
      <c r="EN170" s="24">
        <v>43</v>
      </c>
      <c r="EO170" s="24">
        <v>43</v>
      </c>
      <c r="EP170" s="24">
        <v>43</v>
      </c>
      <c r="EQ170" s="24">
        <v>43</v>
      </c>
      <c r="ER170" s="24">
        <v>44</v>
      </c>
      <c r="ES170" s="24">
        <v>44</v>
      </c>
      <c r="ET170" s="24">
        <v>43</v>
      </c>
      <c r="EU170" s="24">
        <v>43</v>
      </c>
      <c r="EV170" s="24">
        <v>43</v>
      </c>
      <c r="EW170" s="24">
        <v>43</v>
      </c>
      <c r="EX170" s="24">
        <v>42</v>
      </c>
      <c r="EY170" s="24">
        <v>42</v>
      </c>
      <c r="EZ170" s="24">
        <v>43</v>
      </c>
      <c r="FA170" s="24">
        <v>42</v>
      </c>
      <c r="FB170" s="24">
        <v>42</v>
      </c>
      <c r="FC170" s="24">
        <v>41</v>
      </c>
      <c r="FD170" s="24">
        <v>41</v>
      </c>
      <c r="FE170" s="24">
        <v>40</v>
      </c>
      <c r="FF170" s="24">
        <v>39</v>
      </c>
      <c r="FG170" s="24">
        <v>39</v>
      </c>
      <c r="FH170" s="24">
        <v>38</v>
      </c>
      <c r="FI170" s="24">
        <v>37</v>
      </c>
      <c r="FJ170" s="24">
        <v>36</v>
      </c>
      <c r="FK170" s="24">
        <v>36</v>
      </c>
      <c r="FL170" s="24">
        <v>34</v>
      </c>
      <c r="FM170" s="24">
        <v>34</v>
      </c>
      <c r="FN170" s="24">
        <v>32</v>
      </c>
      <c r="FO170" s="24">
        <v>32</v>
      </c>
      <c r="FP170" s="24">
        <v>31</v>
      </c>
      <c r="FQ170" s="24">
        <v>30</v>
      </c>
      <c r="FR170" s="24">
        <v>30</v>
      </c>
      <c r="FS170" s="24">
        <v>29</v>
      </c>
      <c r="FT170" s="24">
        <v>28</v>
      </c>
      <c r="FU170" s="24">
        <v>26</v>
      </c>
      <c r="FV170" s="24">
        <v>25</v>
      </c>
      <c r="FW170" s="24">
        <v>25</v>
      </c>
      <c r="FX170" s="24">
        <v>24</v>
      </c>
      <c r="FY170" s="24">
        <v>22</v>
      </c>
      <c r="FZ170" s="24">
        <v>22</v>
      </c>
      <c r="GA170" s="24">
        <v>21</v>
      </c>
      <c r="GB170" s="24">
        <v>20</v>
      </c>
      <c r="GC170" s="24">
        <v>19</v>
      </c>
      <c r="GD170" s="24">
        <v>18</v>
      </c>
      <c r="GE170" s="24">
        <v>17</v>
      </c>
      <c r="GF170" s="24">
        <v>15</v>
      </c>
      <c r="GG170" s="24">
        <v>15</v>
      </c>
      <c r="GH170" s="24">
        <v>14</v>
      </c>
      <c r="GI170" s="24">
        <v>11</v>
      </c>
      <c r="GJ170" s="24">
        <v>9</v>
      </c>
      <c r="GK170" s="24">
        <v>7</v>
      </c>
      <c r="GL170" s="24">
        <v>7</v>
      </c>
      <c r="GM170" s="24">
        <v>6</v>
      </c>
      <c r="GN170" s="24">
        <v>5</v>
      </c>
      <c r="GO170" s="24">
        <v>5</v>
      </c>
      <c r="GP170" s="24">
        <v>3</v>
      </c>
      <c r="GQ170" s="24">
        <v>3</v>
      </c>
      <c r="GR170" s="24">
        <v>3</v>
      </c>
      <c r="GS170" s="24">
        <v>3</v>
      </c>
      <c r="GT170" s="24">
        <v>1</v>
      </c>
      <c r="GU170" s="24">
        <v>1</v>
      </c>
      <c r="GV170" s="24">
        <v>1</v>
      </c>
      <c r="GW170" s="24">
        <v>1</v>
      </c>
      <c r="GX170" s="24">
        <v>0</v>
      </c>
      <c r="GY170" s="25">
        <v>1</v>
      </c>
    </row>
    <row r="171" spans="1:207" s="17" customFormat="1" ht="12.75" hidden="1" x14ac:dyDescent="0.2">
      <c r="A171" s="23" t="s">
        <v>221</v>
      </c>
      <c r="B171" s="24">
        <v>2014</v>
      </c>
      <c r="C171" s="24">
        <f>SUM(Tabla1[[#This Row],[Hombres_0]:[Hombres_100 y más]])</f>
        <v>3744</v>
      </c>
      <c r="D171" s="24">
        <f>SUM(Tabla1[[#This Row],[Mujeres_0]:[Mujeres_100 y más]])</f>
        <v>3631</v>
      </c>
      <c r="E171" s="24">
        <f>Tabla1[[#This Row],[TOTAL HOMBRES]]+Tabla1[[#This Row],[TOTAL MUJERES]]</f>
        <v>7375</v>
      </c>
      <c r="F171" s="24">
        <v>70</v>
      </c>
      <c r="G171" s="24">
        <v>70</v>
      </c>
      <c r="H171" s="24">
        <v>71</v>
      </c>
      <c r="I171" s="24">
        <v>71</v>
      </c>
      <c r="J171" s="24">
        <v>71</v>
      </c>
      <c r="K171" s="24">
        <v>73</v>
      </c>
      <c r="L171" s="24">
        <v>74</v>
      </c>
      <c r="M171" s="24">
        <v>75</v>
      </c>
      <c r="N171" s="24">
        <v>76</v>
      </c>
      <c r="O171" s="24">
        <v>75</v>
      </c>
      <c r="P171" s="24">
        <v>76</v>
      </c>
      <c r="Q171" s="24">
        <v>77</v>
      </c>
      <c r="R171" s="24">
        <v>77</v>
      </c>
      <c r="S171" s="24">
        <v>76</v>
      </c>
      <c r="T171" s="24">
        <v>75</v>
      </c>
      <c r="U171" s="24">
        <v>74</v>
      </c>
      <c r="V171" s="24">
        <v>72</v>
      </c>
      <c r="W171" s="24">
        <v>69</v>
      </c>
      <c r="X171" s="24">
        <v>66</v>
      </c>
      <c r="Y171" s="24">
        <v>64</v>
      </c>
      <c r="Z171" s="24">
        <v>61</v>
      </c>
      <c r="AA171" s="24">
        <v>57</v>
      </c>
      <c r="AB171" s="24">
        <v>54</v>
      </c>
      <c r="AC171" s="24">
        <v>48</v>
      </c>
      <c r="AD171" s="24">
        <v>46</v>
      </c>
      <c r="AE171" s="24">
        <v>43</v>
      </c>
      <c r="AF171" s="24">
        <v>42</v>
      </c>
      <c r="AG171" s="24">
        <v>41</v>
      </c>
      <c r="AH171" s="24">
        <v>41</v>
      </c>
      <c r="AI171" s="24">
        <v>40</v>
      </c>
      <c r="AJ171" s="24">
        <v>41</v>
      </c>
      <c r="AK171" s="24">
        <v>41</v>
      </c>
      <c r="AL171" s="24">
        <v>42</v>
      </c>
      <c r="AM171" s="24">
        <v>42</v>
      </c>
      <c r="AN171" s="24">
        <v>42</v>
      </c>
      <c r="AO171" s="24">
        <v>43</v>
      </c>
      <c r="AP171" s="24">
        <v>42</v>
      </c>
      <c r="AQ171" s="24">
        <v>43</v>
      </c>
      <c r="AR171" s="24">
        <v>43</v>
      </c>
      <c r="AS171" s="24">
        <v>43</v>
      </c>
      <c r="AT171" s="24">
        <v>42</v>
      </c>
      <c r="AU171" s="24">
        <v>42</v>
      </c>
      <c r="AV171" s="24">
        <v>43</v>
      </c>
      <c r="AW171" s="24">
        <v>43</v>
      </c>
      <c r="AX171" s="24">
        <v>43</v>
      </c>
      <c r="AY171" s="24">
        <v>42</v>
      </c>
      <c r="AZ171" s="24">
        <v>41</v>
      </c>
      <c r="BA171" s="24">
        <v>41</v>
      </c>
      <c r="BB171" s="24">
        <v>41</v>
      </c>
      <c r="BC171" s="24">
        <v>40</v>
      </c>
      <c r="BD171" s="24">
        <v>40</v>
      </c>
      <c r="BE171" s="24">
        <v>39</v>
      </c>
      <c r="BF171" s="24">
        <v>39</v>
      </c>
      <c r="BG171" s="24">
        <v>38</v>
      </c>
      <c r="BH171" s="24">
        <v>38</v>
      </c>
      <c r="BI171" s="24">
        <v>37</v>
      </c>
      <c r="BJ171" s="24">
        <v>37</v>
      </c>
      <c r="BK171" s="24">
        <v>36</v>
      </c>
      <c r="BL171" s="24">
        <v>35</v>
      </c>
      <c r="BM171" s="24">
        <v>34</v>
      </c>
      <c r="BN171" s="24">
        <v>34</v>
      </c>
      <c r="BO171" s="24">
        <v>33</v>
      </c>
      <c r="BP171" s="24">
        <v>32</v>
      </c>
      <c r="BQ171" s="24">
        <v>31</v>
      </c>
      <c r="BR171" s="24">
        <v>31</v>
      </c>
      <c r="BS171" s="24">
        <v>29</v>
      </c>
      <c r="BT171" s="24">
        <v>29</v>
      </c>
      <c r="BU171" s="24">
        <v>26</v>
      </c>
      <c r="BV171" s="24">
        <v>26</v>
      </c>
      <c r="BW171" s="24">
        <v>23</v>
      </c>
      <c r="BX171" s="24">
        <v>22</v>
      </c>
      <c r="BY171" s="24">
        <v>22</v>
      </c>
      <c r="BZ171" s="24">
        <v>21</v>
      </c>
      <c r="CA171" s="24">
        <v>20</v>
      </c>
      <c r="CB171" s="24">
        <v>18</v>
      </c>
      <c r="CC171" s="24">
        <v>18</v>
      </c>
      <c r="CD171" s="24">
        <v>17</v>
      </c>
      <c r="CE171" s="24">
        <v>16</v>
      </c>
      <c r="CF171" s="24">
        <v>15</v>
      </c>
      <c r="CG171" s="24">
        <v>15</v>
      </c>
      <c r="CH171" s="24">
        <v>15</v>
      </c>
      <c r="CI171" s="24">
        <v>14</v>
      </c>
      <c r="CJ171" s="24">
        <v>14</v>
      </c>
      <c r="CK171" s="24">
        <v>12</v>
      </c>
      <c r="CL171" s="24">
        <v>11</v>
      </c>
      <c r="CM171" s="24">
        <v>9</v>
      </c>
      <c r="CN171" s="24">
        <v>9</v>
      </c>
      <c r="CO171" s="24">
        <v>8</v>
      </c>
      <c r="CP171" s="24">
        <v>7</v>
      </c>
      <c r="CQ171" s="24">
        <v>6</v>
      </c>
      <c r="CR171" s="24">
        <v>5</v>
      </c>
      <c r="CS171" s="24">
        <v>4</v>
      </c>
      <c r="CT171" s="24">
        <v>3</v>
      </c>
      <c r="CU171" s="24">
        <v>3</v>
      </c>
      <c r="CV171" s="24">
        <v>4</v>
      </c>
      <c r="CW171" s="24">
        <v>1</v>
      </c>
      <c r="CX171" s="24">
        <v>1</v>
      </c>
      <c r="CY171" s="24">
        <v>1</v>
      </c>
      <c r="CZ171" s="24">
        <v>0</v>
      </c>
      <c r="DA171" s="24">
        <v>0</v>
      </c>
      <c r="DB171" s="24">
        <v>1</v>
      </c>
      <c r="DC171" s="24">
        <v>64</v>
      </c>
      <c r="DD171" s="24">
        <v>63</v>
      </c>
      <c r="DE171" s="24">
        <v>64</v>
      </c>
      <c r="DF171" s="24">
        <v>64</v>
      </c>
      <c r="DG171" s="24">
        <v>64</v>
      </c>
      <c r="DH171" s="24">
        <v>64</v>
      </c>
      <c r="DI171" s="24">
        <v>63</v>
      </c>
      <c r="DJ171" s="24">
        <v>65</v>
      </c>
      <c r="DK171" s="24">
        <v>65</v>
      </c>
      <c r="DL171" s="24">
        <v>65</v>
      </c>
      <c r="DM171" s="24">
        <v>64</v>
      </c>
      <c r="DN171" s="24">
        <v>65</v>
      </c>
      <c r="DO171" s="24">
        <v>64</v>
      </c>
      <c r="DP171" s="24">
        <v>64</v>
      </c>
      <c r="DQ171" s="24">
        <v>64</v>
      </c>
      <c r="DR171" s="24">
        <v>63</v>
      </c>
      <c r="DS171" s="24">
        <v>63</v>
      </c>
      <c r="DT171" s="24">
        <v>62</v>
      </c>
      <c r="DU171" s="24">
        <v>60</v>
      </c>
      <c r="DV171" s="24">
        <v>58</v>
      </c>
      <c r="DW171" s="24">
        <v>55</v>
      </c>
      <c r="DX171" s="24">
        <v>51</v>
      </c>
      <c r="DY171" s="24">
        <v>47</v>
      </c>
      <c r="DZ171" s="24">
        <v>44</v>
      </c>
      <c r="EA171" s="24">
        <v>43</v>
      </c>
      <c r="EB171" s="24">
        <v>42</v>
      </c>
      <c r="EC171" s="24">
        <v>42</v>
      </c>
      <c r="ED171" s="24">
        <v>42</v>
      </c>
      <c r="EE171" s="24">
        <v>41</v>
      </c>
      <c r="EF171" s="24">
        <v>41</v>
      </c>
      <c r="EG171" s="24">
        <v>42</v>
      </c>
      <c r="EH171" s="24">
        <v>43</v>
      </c>
      <c r="EI171" s="24">
        <v>44</v>
      </c>
      <c r="EJ171" s="24">
        <v>45</v>
      </c>
      <c r="EK171" s="24">
        <v>45</v>
      </c>
      <c r="EL171" s="24">
        <v>44</v>
      </c>
      <c r="EM171" s="24">
        <v>44</v>
      </c>
      <c r="EN171" s="24">
        <v>44</v>
      </c>
      <c r="EO171" s="24">
        <v>43</v>
      </c>
      <c r="EP171" s="24">
        <v>43</v>
      </c>
      <c r="EQ171" s="24">
        <v>42</v>
      </c>
      <c r="ER171" s="24">
        <v>42</v>
      </c>
      <c r="ES171" s="24">
        <v>43</v>
      </c>
      <c r="ET171" s="24">
        <v>42</v>
      </c>
      <c r="EU171" s="24">
        <v>42</v>
      </c>
      <c r="EV171" s="24">
        <v>42</v>
      </c>
      <c r="EW171" s="24">
        <v>42</v>
      </c>
      <c r="EX171" s="24">
        <v>42</v>
      </c>
      <c r="EY171" s="24">
        <v>42</v>
      </c>
      <c r="EZ171" s="24">
        <v>42</v>
      </c>
      <c r="FA171" s="24">
        <v>42</v>
      </c>
      <c r="FB171" s="24">
        <v>41</v>
      </c>
      <c r="FC171" s="24">
        <v>41</v>
      </c>
      <c r="FD171" s="24">
        <v>40</v>
      </c>
      <c r="FE171" s="24">
        <v>40</v>
      </c>
      <c r="FF171" s="24">
        <v>40</v>
      </c>
      <c r="FG171" s="24">
        <v>38</v>
      </c>
      <c r="FH171" s="24">
        <v>38</v>
      </c>
      <c r="FI171" s="24">
        <v>38</v>
      </c>
      <c r="FJ171" s="24">
        <v>36</v>
      </c>
      <c r="FK171" s="24">
        <v>35</v>
      </c>
      <c r="FL171" s="24">
        <v>34</v>
      </c>
      <c r="FM171" s="24">
        <v>34</v>
      </c>
      <c r="FN171" s="24">
        <v>32</v>
      </c>
      <c r="FO171" s="24">
        <v>32</v>
      </c>
      <c r="FP171" s="24">
        <v>31</v>
      </c>
      <c r="FQ171" s="24">
        <v>29</v>
      </c>
      <c r="FR171" s="24">
        <v>29</v>
      </c>
      <c r="FS171" s="24">
        <v>27</v>
      </c>
      <c r="FT171" s="24">
        <v>27</v>
      </c>
      <c r="FU171" s="24">
        <v>26</v>
      </c>
      <c r="FV171" s="24">
        <v>25</v>
      </c>
      <c r="FW171" s="24">
        <v>24</v>
      </c>
      <c r="FX171" s="24">
        <v>24</v>
      </c>
      <c r="FY171" s="24">
        <v>22</v>
      </c>
      <c r="FZ171" s="24">
        <v>21</v>
      </c>
      <c r="GA171" s="24">
        <v>21</v>
      </c>
      <c r="GB171" s="24">
        <v>20</v>
      </c>
      <c r="GC171" s="24">
        <v>19</v>
      </c>
      <c r="GD171" s="24">
        <v>18</v>
      </c>
      <c r="GE171" s="24">
        <v>18</v>
      </c>
      <c r="GF171" s="24">
        <v>15</v>
      </c>
      <c r="GG171" s="24">
        <v>14</v>
      </c>
      <c r="GH171" s="24">
        <v>13</v>
      </c>
      <c r="GI171" s="24">
        <v>10</v>
      </c>
      <c r="GJ171" s="24">
        <v>9</v>
      </c>
      <c r="GK171" s="24">
        <v>8</v>
      </c>
      <c r="GL171" s="24">
        <v>7</v>
      </c>
      <c r="GM171" s="24">
        <v>6</v>
      </c>
      <c r="GN171" s="24">
        <v>5</v>
      </c>
      <c r="GO171" s="24">
        <v>5</v>
      </c>
      <c r="GP171" s="24">
        <v>5</v>
      </c>
      <c r="GQ171" s="24">
        <v>3</v>
      </c>
      <c r="GR171" s="24">
        <v>3</v>
      </c>
      <c r="GS171" s="24">
        <v>3</v>
      </c>
      <c r="GT171" s="24">
        <v>3</v>
      </c>
      <c r="GU171" s="24">
        <v>1</v>
      </c>
      <c r="GV171" s="24">
        <v>1</v>
      </c>
      <c r="GW171" s="24">
        <v>1</v>
      </c>
      <c r="GX171" s="24">
        <v>1</v>
      </c>
      <c r="GY171" s="25">
        <v>2</v>
      </c>
    </row>
    <row r="172" spans="1:207" s="17" customFormat="1" ht="12.75" hidden="1" x14ac:dyDescent="0.2">
      <c r="A172" s="23" t="s">
        <v>221</v>
      </c>
      <c r="B172" s="24">
        <v>2015</v>
      </c>
      <c r="C172" s="24">
        <f>SUM(Tabla1[[#This Row],[Hombres_0]:[Hombres_100 y más]])</f>
        <v>3667</v>
      </c>
      <c r="D172" s="24">
        <f>SUM(Tabla1[[#This Row],[Mujeres_0]:[Mujeres_100 y más]])</f>
        <v>3562</v>
      </c>
      <c r="E172" s="24">
        <f>Tabla1[[#This Row],[TOTAL HOMBRES]]+Tabla1[[#This Row],[TOTAL MUJERES]]</f>
        <v>7229</v>
      </c>
      <c r="F172" s="24">
        <v>68</v>
      </c>
      <c r="G172" s="24">
        <v>68</v>
      </c>
      <c r="H172" s="24">
        <v>69</v>
      </c>
      <c r="I172" s="24">
        <v>69</v>
      </c>
      <c r="J172" s="24">
        <v>69</v>
      </c>
      <c r="K172" s="24">
        <v>70</v>
      </c>
      <c r="L172" s="24">
        <v>71</v>
      </c>
      <c r="M172" s="24">
        <v>72</v>
      </c>
      <c r="N172" s="24">
        <v>73</v>
      </c>
      <c r="O172" s="24">
        <v>73</v>
      </c>
      <c r="P172" s="24">
        <v>73</v>
      </c>
      <c r="Q172" s="24">
        <v>74</v>
      </c>
      <c r="R172" s="24">
        <v>73</v>
      </c>
      <c r="S172" s="24">
        <v>73</v>
      </c>
      <c r="T172" s="24">
        <v>72</v>
      </c>
      <c r="U172" s="24">
        <v>71</v>
      </c>
      <c r="V172" s="24">
        <v>69</v>
      </c>
      <c r="W172" s="24">
        <v>67</v>
      </c>
      <c r="X172" s="24">
        <v>65</v>
      </c>
      <c r="Y172" s="24">
        <v>61</v>
      </c>
      <c r="Z172" s="24">
        <v>58</v>
      </c>
      <c r="AA172" s="24">
        <v>55</v>
      </c>
      <c r="AB172" s="24">
        <v>51</v>
      </c>
      <c r="AC172" s="24">
        <v>48</v>
      </c>
      <c r="AD172" s="24">
        <v>45</v>
      </c>
      <c r="AE172" s="24">
        <v>43</v>
      </c>
      <c r="AF172" s="24">
        <v>41</v>
      </c>
      <c r="AG172" s="24">
        <v>40</v>
      </c>
      <c r="AH172" s="24">
        <v>40</v>
      </c>
      <c r="AI172" s="24">
        <v>39</v>
      </c>
      <c r="AJ172" s="24">
        <v>40</v>
      </c>
      <c r="AK172" s="24">
        <v>40</v>
      </c>
      <c r="AL172" s="24">
        <v>41</v>
      </c>
      <c r="AM172" s="24">
        <v>41</v>
      </c>
      <c r="AN172" s="24">
        <v>42</v>
      </c>
      <c r="AO172" s="24">
        <v>43</v>
      </c>
      <c r="AP172" s="24">
        <v>43</v>
      </c>
      <c r="AQ172" s="24">
        <v>43</v>
      </c>
      <c r="AR172" s="24">
        <v>43</v>
      </c>
      <c r="AS172" s="24">
        <v>43</v>
      </c>
      <c r="AT172" s="24">
        <v>42</v>
      </c>
      <c r="AU172" s="24">
        <v>42</v>
      </c>
      <c r="AV172" s="24">
        <v>42</v>
      </c>
      <c r="AW172" s="24">
        <v>42</v>
      </c>
      <c r="AX172" s="24">
        <v>42</v>
      </c>
      <c r="AY172" s="24">
        <v>42</v>
      </c>
      <c r="AZ172" s="24">
        <v>42</v>
      </c>
      <c r="BA172" s="24">
        <v>42</v>
      </c>
      <c r="BB172" s="24">
        <v>40</v>
      </c>
      <c r="BC172" s="24">
        <v>40</v>
      </c>
      <c r="BD172" s="24">
        <v>39</v>
      </c>
      <c r="BE172" s="24">
        <v>39</v>
      </c>
      <c r="BF172" s="24">
        <v>38</v>
      </c>
      <c r="BG172" s="24">
        <v>38</v>
      </c>
      <c r="BH172" s="24">
        <v>38</v>
      </c>
      <c r="BI172" s="24">
        <v>37</v>
      </c>
      <c r="BJ172" s="24">
        <v>37</v>
      </c>
      <c r="BK172" s="24">
        <v>35</v>
      </c>
      <c r="BL172" s="24">
        <v>35</v>
      </c>
      <c r="BM172" s="24">
        <v>35</v>
      </c>
      <c r="BN172" s="24">
        <v>33</v>
      </c>
      <c r="BO172" s="24">
        <v>33</v>
      </c>
      <c r="BP172" s="24">
        <v>31</v>
      </c>
      <c r="BQ172" s="24">
        <v>31</v>
      </c>
      <c r="BR172" s="24">
        <v>30</v>
      </c>
      <c r="BS172" s="24">
        <v>28</v>
      </c>
      <c r="BT172" s="24">
        <v>27</v>
      </c>
      <c r="BU172" s="24">
        <v>26</v>
      </c>
      <c r="BV172" s="24">
        <v>25</v>
      </c>
      <c r="BW172" s="24">
        <v>23</v>
      </c>
      <c r="BX172" s="24">
        <v>22</v>
      </c>
      <c r="BY172" s="24">
        <v>22</v>
      </c>
      <c r="BZ172" s="24">
        <v>21</v>
      </c>
      <c r="CA172" s="24">
        <v>20</v>
      </c>
      <c r="CB172" s="24">
        <v>18</v>
      </c>
      <c r="CC172" s="24">
        <v>17</v>
      </c>
      <c r="CD172" s="24">
        <v>17</v>
      </c>
      <c r="CE172" s="24">
        <v>17</v>
      </c>
      <c r="CF172" s="24">
        <v>16</v>
      </c>
      <c r="CG172" s="24">
        <v>15</v>
      </c>
      <c r="CH172" s="24">
        <v>15</v>
      </c>
      <c r="CI172" s="24">
        <v>14</v>
      </c>
      <c r="CJ172" s="24">
        <v>13</v>
      </c>
      <c r="CK172" s="24">
        <v>12</v>
      </c>
      <c r="CL172" s="24">
        <v>10</v>
      </c>
      <c r="CM172" s="24">
        <v>9</v>
      </c>
      <c r="CN172" s="24">
        <v>9</v>
      </c>
      <c r="CO172" s="24">
        <v>8</v>
      </c>
      <c r="CP172" s="24">
        <v>7</v>
      </c>
      <c r="CQ172" s="24">
        <v>6</v>
      </c>
      <c r="CR172" s="24">
        <v>6</v>
      </c>
      <c r="CS172" s="24">
        <v>4</v>
      </c>
      <c r="CT172" s="24">
        <v>4</v>
      </c>
      <c r="CU172" s="24">
        <v>3</v>
      </c>
      <c r="CV172" s="24">
        <v>3</v>
      </c>
      <c r="CW172" s="24">
        <v>3</v>
      </c>
      <c r="CX172" s="24">
        <v>1</v>
      </c>
      <c r="CY172" s="24">
        <v>1</v>
      </c>
      <c r="CZ172" s="24">
        <v>0</v>
      </c>
      <c r="DA172" s="24">
        <v>0</v>
      </c>
      <c r="DB172" s="24">
        <v>1</v>
      </c>
      <c r="DC172" s="24">
        <v>63</v>
      </c>
      <c r="DD172" s="24">
        <v>62</v>
      </c>
      <c r="DE172" s="24">
        <v>63</v>
      </c>
      <c r="DF172" s="24">
        <v>63</v>
      </c>
      <c r="DG172" s="24">
        <v>63</v>
      </c>
      <c r="DH172" s="24">
        <v>63</v>
      </c>
      <c r="DI172" s="24">
        <v>63</v>
      </c>
      <c r="DJ172" s="24">
        <v>63</v>
      </c>
      <c r="DK172" s="24">
        <v>63</v>
      </c>
      <c r="DL172" s="24">
        <v>63</v>
      </c>
      <c r="DM172" s="24">
        <v>62</v>
      </c>
      <c r="DN172" s="24">
        <v>62</v>
      </c>
      <c r="DO172" s="24">
        <v>62</v>
      </c>
      <c r="DP172" s="24">
        <v>61</v>
      </c>
      <c r="DQ172" s="24">
        <v>62</v>
      </c>
      <c r="DR172" s="24">
        <v>60</v>
      </c>
      <c r="DS172" s="24">
        <v>59</v>
      </c>
      <c r="DT172" s="24">
        <v>58</v>
      </c>
      <c r="DU172" s="24">
        <v>56</v>
      </c>
      <c r="DV172" s="24">
        <v>54</v>
      </c>
      <c r="DW172" s="24">
        <v>52</v>
      </c>
      <c r="DX172" s="24">
        <v>49</v>
      </c>
      <c r="DY172" s="24">
        <v>46</v>
      </c>
      <c r="DZ172" s="24">
        <v>44</v>
      </c>
      <c r="EA172" s="24">
        <v>43</v>
      </c>
      <c r="EB172" s="24">
        <v>41</v>
      </c>
      <c r="EC172" s="24">
        <v>41</v>
      </c>
      <c r="ED172" s="24">
        <v>40</v>
      </c>
      <c r="EE172" s="24">
        <v>40</v>
      </c>
      <c r="EF172" s="24">
        <v>41</v>
      </c>
      <c r="EG172" s="24">
        <v>41</v>
      </c>
      <c r="EH172" s="24">
        <v>42</v>
      </c>
      <c r="EI172" s="24">
        <v>44</v>
      </c>
      <c r="EJ172" s="24">
        <v>44</v>
      </c>
      <c r="EK172" s="24">
        <v>44</v>
      </c>
      <c r="EL172" s="24">
        <v>44</v>
      </c>
      <c r="EM172" s="24">
        <v>44</v>
      </c>
      <c r="EN172" s="24">
        <v>43</v>
      </c>
      <c r="EO172" s="24">
        <v>43</v>
      </c>
      <c r="EP172" s="24">
        <v>42</v>
      </c>
      <c r="EQ172" s="24">
        <v>42</v>
      </c>
      <c r="ER172" s="24">
        <v>42</v>
      </c>
      <c r="ES172" s="24">
        <v>42</v>
      </c>
      <c r="ET172" s="24">
        <v>42</v>
      </c>
      <c r="EU172" s="24">
        <v>41</v>
      </c>
      <c r="EV172" s="24">
        <v>41</v>
      </c>
      <c r="EW172" s="24">
        <v>41</v>
      </c>
      <c r="EX172" s="24">
        <v>42</v>
      </c>
      <c r="EY172" s="24">
        <v>42</v>
      </c>
      <c r="EZ172" s="24">
        <v>41</v>
      </c>
      <c r="FA172" s="24">
        <v>41</v>
      </c>
      <c r="FB172" s="24">
        <v>41</v>
      </c>
      <c r="FC172" s="24">
        <v>42</v>
      </c>
      <c r="FD172" s="24">
        <v>40</v>
      </c>
      <c r="FE172" s="24">
        <v>40</v>
      </c>
      <c r="FF172" s="24">
        <v>40</v>
      </c>
      <c r="FG172" s="24">
        <v>38</v>
      </c>
      <c r="FH172" s="24">
        <v>37</v>
      </c>
      <c r="FI172" s="24">
        <v>37</v>
      </c>
      <c r="FJ172" s="24">
        <v>36</v>
      </c>
      <c r="FK172" s="24">
        <v>35</v>
      </c>
      <c r="FL172" s="24">
        <v>33</v>
      </c>
      <c r="FM172" s="24">
        <v>33</v>
      </c>
      <c r="FN172" s="24">
        <v>32</v>
      </c>
      <c r="FO172" s="24">
        <v>31</v>
      </c>
      <c r="FP172" s="24">
        <v>31</v>
      </c>
      <c r="FQ172" s="24">
        <v>30</v>
      </c>
      <c r="FR172" s="24">
        <v>29</v>
      </c>
      <c r="FS172" s="24">
        <v>28</v>
      </c>
      <c r="FT172" s="24">
        <v>28</v>
      </c>
      <c r="FU172" s="24">
        <v>26</v>
      </c>
      <c r="FV172" s="24">
        <v>25</v>
      </c>
      <c r="FW172" s="24">
        <v>25</v>
      </c>
      <c r="FX172" s="24">
        <v>24</v>
      </c>
      <c r="FY172" s="24">
        <v>23</v>
      </c>
      <c r="FZ172" s="24">
        <v>21</v>
      </c>
      <c r="GA172" s="24">
        <v>20</v>
      </c>
      <c r="GB172" s="24">
        <v>20</v>
      </c>
      <c r="GC172" s="24">
        <v>18</v>
      </c>
      <c r="GD172" s="24">
        <v>17</v>
      </c>
      <c r="GE172" s="24">
        <v>17</v>
      </c>
      <c r="GF172" s="24">
        <v>15</v>
      </c>
      <c r="GG172" s="24">
        <v>14</v>
      </c>
      <c r="GH172" s="24">
        <v>12</v>
      </c>
      <c r="GI172" s="24">
        <v>10</v>
      </c>
      <c r="GJ172" s="24">
        <v>9</v>
      </c>
      <c r="GK172" s="24">
        <v>8</v>
      </c>
      <c r="GL172" s="24">
        <v>7</v>
      </c>
      <c r="GM172" s="24">
        <v>6</v>
      </c>
      <c r="GN172" s="24">
        <v>5</v>
      </c>
      <c r="GO172" s="24">
        <v>5</v>
      </c>
      <c r="GP172" s="24">
        <v>5</v>
      </c>
      <c r="GQ172" s="24">
        <v>3</v>
      </c>
      <c r="GR172" s="24">
        <v>3</v>
      </c>
      <c r="GS172" s="24">
        <v>3</v>
      </c>
      <c r="GT172" s="24">
        <v>3</v>
      </c>
      <c r="GU172" s="24">
        <v>3</v>
      </c>
      <c r="GV172" s="24">
        <v>1</v>
      </c>
      <c r="GW172" s="24">
        <v>1</v>
      </c>
      <c r="GX172" s="24">
        <v>0</v>
      </c>
      <c r="GY172" s="25">
        <v>2</v>
      </c>
    </row>
    <row r="173" spans="1:207" s="17" customFormat="1" ht="12.75" hidden="1" x14ac:dyDescent="0.2">
      <c r="A173" s="23" t="s">
        <v>221</v>
      </c>
      <c r="B173" s="24">
        <v>2016</v>
      </c>
      <c r="C173" s="24">
        <f>SUM(Tabla1[[#This Row],[Hombres_0]:[Hombres_100 y más]])</f>
        <v>3587</v>
      </c>
      <c r="D173" s="24">
        <f>SUM(Tabla1[[#This Row],[Mujeres_0]:[Mujeres_100 y más]])</f>
        <v>3501</v>
      </c>
      <c r="E173" s="24">
        <f>Tabla1[[#This Row],[TOTAL HOMBRES]]+Tabla1[[#This Row],[TOTAL MUJERES]]</f>
        <v>7088</v>
      </c>
      <c r="F173" s="24">
        <v>66</v>
      </c>
      <c r="G173" s="24">
        <v>65</v>
      </c>
      <c r="H173" s="24">
        <v>66</v>
      </c>
      <c r="I173" s="24">
        <v>67</v>
      </c>
      <c r="J173" s="24">
        <v>67</v>
      </c>
      <c r="K173" s="24">
        <v>68</v>
      </c>
      <c r="L173" s="24">
        <v>69</v>
      </c>
      <c r="M173" s="24">
        <v>70</v>
      </c>
      <c r="N173" s="24">
        <v>71</v>
      </c>
      <c r="O173" s="24">
        <v>71</v>
      </c>
      <c r="P173" s="24">
        <v>71</v>
      </c>
      <c r="Q173" s="24">
        <v>72</v>
      </c>
      <c r="R173" s="24">
        <v>71</v>
      </c>
      <c r="S173" s="24">
        <v>71</v>
      </c>
      <c r="T173" s="24">
        <v>70</v>
      </c>
      <c r="U173" s="24">
        <v>69</v>
      </c>
      <c r="V173" s="24">
        <v>67</v>
      </c>
      <c r="W173" s="24">
        <v>65</v>
      </c>
      <c r="X173" s="24">
        <v>63</v>
      </c>
      <c r="Y173" s="24">
        <v>60</v>
      </c>
      <c r="Z173" s="24">
        <v>57</v>
      </c>
      <c r="AA173" s="24">
        <v>54</v>
      </c>
      <c r="AB173" s="24">
        <v>50</v>
      </c>
      <c r="AC173" s="24">
        <v>47</v>
      </c>
      <c r="AD173" s="24">
        <v>45</v>
      </c>
      <c r="AE173" s="24">
        <v>42</v>
      </c>
      <c r="AF173" s="24">
        <v>40</v>
      </c>
      <c r="AG173" s="24">
        <v>40</v>
      </c>
      <c r="AH173" s="24">
        <v>40</v>
      </c>
      <c r="AI173" s="24">
        <v>38</v>
      </c>
      <c r="AJ173" s="24">
        <v>38</v>
      </c>
      <c r="AK173" s="24">
        <v>39</v>
      </c>
      <c r="AL173" s="24">
        <v>39</v>
      </c>
      <c r="AM173" s="24">
        <v>40</v>
      </c>
      <c r="AN173" s="24">
        <v>40</v>
      </c>
      <c r="AO173" s="24">
        <v>43</v>
      </c>
      <c r="AP173" s="24">
        <v>43</v>
      </c>
      <c r="AQ173" s="24">
        <v>43</v>
      </c>
      <c r="AR173" s="24">
        <v>43</v>
      </c>
      <c r="AS173" s="24">
        <v>43</v>
      </c>
      <c r="AT173" s="24">
        <v>42</v>
      </c>
      <c r="AU173" s="24">
        <v>40</v>
      </c>
      <c r="AV173" s="24">
        <v>40</v>
      </c>
      <c r="AW173" s="24">
        <v>40</v>
      </c>
      <c r="AX173" s="24">
        <v>40</v>
      </c>
      <c r="AY173" s="24">
        <v>40</v>
      </c>
      <c r="AZ173" s="24">
        <v>39</v>
      </c>
      <c r="BA173" s="24">
        <v>39</v>
      </c>
      <c r="BB173" s="24">
        <v>39</v>
      </c>
      <c r="BC173" s="24">
        <v>39</v>
      </c>
      <c r="BD173" s="24">
        <v>38</v>
      </c>
      <c r="BE173" s="24">
        <v>38</v>
      </c>
      <c r="BF173" s="24">
        <v>37</v>
      </c>
      <c r="BG173" s="24">
        <v>37</v>
      </c>
      <c r="BH173" s="24">
        <v>37</v>
      </c>
      <c r="BI173" s="24">
        <v>36</v>
      </c>
      <c r="BJ173" s="24">
        <v>36</v>
      </c>
      <c r="BK173" s="24">
        <v>34</v>
      </c>
      <c r="BL173" s="24">
        <v>34</v>
      </c>
      <c r="BM173" s="24">
        <v>34</v>
      </c>
      <c r="BN173" s="24">
        <v>32</v>
      </c>
      <c r="BO173" s="24">
        <v>32</v>
      </c>
      <c r="BP173" s="24">
        <v>32</v>
      </c>
      <c r="BQ173" s="24">
        <v>31</v>
      </c>
      <c r="BR173" s="24">
        <v>30</v>
      </c>
      <c r="BS173" s="24">
        <v>29</v>
      </c>
      <c r="BT173" s="24">
        <v>27</v>
      </c>
      <c r="BU173" s="24">
        <v>27</v>
      </c>
      <c r="BV173" s="24">
        <v>25</v>
      </c>
      <c r="BW173" s="24">
        <v>24</v>
      </c>
      <c r="BX173" s="24">
        <v>23</v>
      </c>
      <c r="BY173" s="24">
        <v>22</v>
      </c>
      <c r="BZ173" s="24">
        <v>22</v>
      </c>
      <c r="CA173" s="24">
        <v>21</v>
      </c>
      <c r="CB173" s="24">
        <v>20</v>
      </c>
      <c r="CC173" s="24">
        <v>18</v>
      </c>
      <c r="CD173" s="24">
        <v>17</v>
      </c>
      <c r="CE173" s="24">
        <v>17</v>
      </c>
      <c r="CF173" s="24">
        <v>16</v>
      </c>
      <c r="CG173" s="24">
        <v>14</v>
      </c>
      <c r="CH173" s="24">
        <v>13</v>
      </c>
      <c r="CI173" s="24">
        <v>13</v>
      </c>
      <c r="CJ173" s="24">
        <v>12</v>
      </c>
      <c r="CK173" s="24">
        <v>10</v>
      </c>
      <c r="CL173" s="24">
        <v>10</v>
      </c>
      <c r="CM173" s="24">
        <v>9</v>
      </c>
      <c r="CN173" s="24">
        <v>9</v>
      </c>
      <c r="CO173" s="24">
        <v>8</v>
      </c>
      <c r="CP173" s="24">
        <v>7</v>
      </c>
      <c r="CQ173" s="24">
        <v>7</v>
      </c>
      <c r="CR173" s="24">
        <v>6</v>
      </c>
      <c r="CS173" s="24">
        <v>4</v>
      </c>
      <c r="CT173" s="24">
        <v>4</v>
      </c>
      <c r="CU173" s="24">
        <v>3</v>
      </c>
      <c r="CV173" s="24">
        <v>3</v>
      </c>
      <c r="CW173" s="24">
        <v>3</v>
      </c>
      <c r="CX173" s="24">
        <v>3</v>
      </c>
      <c r="CY173" s="24">
        <v>1</v>
      </c>
      <c r="CZ173" s="24">
        <v>0</v>
      </c>
      <c r="DA173" s="24">
        <v>0</v>
      </c>
      <c r="DB173" s="24">
        <v>1</v>
      </c>
      <c r="DC173" s="24">
        <v>61</v>
      </c>
      <c r="DD173" s="24">
        <v>60</v>
      </c>
      <c r="DE173" s="24">
        <v>61</v>
      </c>
      <c r="DF173" s="24">
        <v>61</v>
      </c>
      <c r="DG173" s="24">
        <v>61</v>
      </c>
      <c r="DH173" s="24">
        <v>61</v>
      </c>
      <c r="DI173" s="24">
        <v>61</v>
      </c>
      <c r="DJ173" s="24">
        <v>61</v>
      </c>
      <c r="DK173" s="24">
        <v>61</v>
      </c>
      <c r="DL173" s="24">
        <v>61</v>
      </c>
      <c r="DM173" s="24">
        <v>60</v>
      </c>
      <c r="DN173" s="24">
        <v>60</v>
      </c>
      <c r="DO173" s="24">
        <v>60</v>
      </c>
      <c r="DP173" s="24">
        <v>59</v>
      </c>
      <c r="DQ173" s="24">
        <v>58</v>
      </c>
      <c r="DR173" s="24">
        <v>58</v>
      </c>
      <c r="DS173" s="24">
        <v>57</v>
      </c>
      <c r="DT173" s="24">
        <v>56</v>
      </c>
      <c r="DU173" s="24">
        <v>55</v>
      </c>
      <c r="DV173" s="24">
        <v>51</v>
      </c>
      <c r="DW173" s="24">
        <v>50</v>
      </c>
      <c r="DX173" s="24">
        <v>47</v>
      </c>
      <c r="DY173" s="24">
        <v>45</v>
      </c>
      <c r="DZ173" s="24">
        <v>44</v>
      </c>
      <c r="EA173" s="24">
        <v>42</v>
      </c>
      <c r="EB173" s="24">
        <v>40</v>
      </c>
      <c r="EC173" s="24">
        <v>40</v>
      </c>
      <c r="ED173" s="24">
        <v>40</v>
      </c>
      <c r="EE173" s="24">
        <v>40</v>
      </c>
      <c r="EF173" s="24">
        <v>40</v>
      </c>
      <c r="EG173" s="24">
        <v>41</v>
      </c>
      <c r="EH173" s="24">
        <v>43</v>
      </c>
      <c r="EI173" s="24">
        <v>43</v>
      </c>
      <c r="EJ173" s="24">
        <v>44</v>
      </c>
      <c r="EK173" s="24">
        <v>44</v>
      </c>
      <c r="EL173" s="24">
        <v>44</v>
      </c>
      <c r="EM173" s="24">
        <v>43</v>
      </c>
      <c r="EN173" s="24">
        <v>43</v>
      </c>
      <c r="EO173" s="24">
        <v>43</v>
      </c>
      <c r="EP173" s="24">
        <v>43</v>
      </c>
      <c r="EQ173" s="24">
        <v>42</v>
      </c>
      <c r="ER173" s="24">
        <v>41</v>
      </c>
      <c r="ES173" s="24">
        <v>41</v>
      </c>
      <c r="ET173" s="24">
        <v>41</v>
      </c>
      <c r="EU173" s="24">
        <v>41</v>
      </c>
      <c r="EV173" s="24">
        <v>40</v>
      </c>
      <c r="EW173" s="24">
        <v>40</v>
      </c>
      <c r="EX173" s="24">
        <v>41</v>
      </c>
      <c r="EY173" s="24">
        <v>41</v>
      </c>
      <c r="EZ173" s="24">
        <v>40</v>
      </c>
      <c r="FA173" s="24">
        <v>40</v>
      </c>
      <c r="FB173" s="24">
        <v>41</v>
      </c>
      <c r="FC173" s="24">
        <v>40</v>
      </c>
      <c r="FD173" s="24">
        <v>40</v>
      </c>
      <c r="FE173" s="24">
        <v>40</v>
      </c>
      <c r="FF173" s="24">
        <v>39</v>
      </c>
      <c r="FG173" s="24">
        <v>38</v>
      </c>
      <c r="FH173" s="24">
        <v>38</v>
      </c>
      <c r="FI173" s="24">
        <v>37</v>
      </c>
      <c r="FJ173" s="24">
        <v>36</v>
      </c>
      <c r="FK173" s="24">
        <v>34</v>
      </c>
      <c r="FL173" s="24">
        <v>34</v>
      </c>
      <c r="FM173" s="24">
        <v>32</v>
      </c>
      <c r="FN173" s="24">
        <v>32</v>
      </c>
      <c r="FO173" s="24">
        <v>32</v>
      </c>
      <c r="FP173" s="24">
        <v>30</v>
      </c>
      <c r="FQ173" s="24">
        <v>30</v>
      </c>
      <c r="FR173" s="24">
        <v>28</v>
      </c>
      <c r="FS173" s="24">
        <v>28</v>
      </c>
      <c r="FT173" s="24">
        <v>27</v>
      </c>
      <c r="FU173" s="24">
        <v>27</v>
      </c>
      <c r="FV173" s="24">
        <v>26</v>
      </c>
      <c r="FW173" s="24">
        <v>25</v>
      </c>
      <c r="FX173" s="24">
        <v>24</v>
      </c>
      <c r="FY173" s="24">
        <v>23</v>
      </c>
      <c r="FZ173" s="24">
        <v>22</v>
      </c>
      <c r="GA173" s="24">
        <v>21</v>
      </c>
      <c r="GB173" s="24">
        <v>20</v>
      </c>
      <c r="GC173" s="24">
        <v>18</v>
      </c>
      <c r="GD173" s="24">
        <v>16</v>
      </c>
      <c r="GE173" s="24">
        <v>16</v>
      </c>
      <c r="GF173" s="24">
        <v>14</v>
      </c>
      <c r="GG173" s="24">
        <v>13</v>
      </c>
      <c r="GH173" s="24">
        <v>12</v>
      </c>
      <c r="GI173" s="24">
        <v>10</v>
      </c>
      <c r="GJ173" s="24">
        <v>9</v>
      </c>
      <c r="GK173" s="24">
        <v>8</v>
      </c>
      <c r="GL173" s="24">
        <v>7</v>
      </c>
      <c r="GM173" s="24">
        <v>6</v>
      </c>
      <c r="GN173" s="24">
        <v>5</v>
      </c>
      <c r="GO173" s="24">
        <v>5</v>
      </c>
      <c r="GP173" s="24">
        <v>5</v>
      </c>
      <c r="GQ173" s="24">
        <v>5</v>
      </c>
      <c r="GR173" s="24">
        <v>3</v>
      </c>
      <c r="GS173" s="24">
        <v>3</v>
      </c>
      <c r="GT173" s="24">
        <v>3</v>
      </c>
      <c r="GU173" s="24">
        <v>3</v>
      </c>
      <c r="GV173" s="24">
        <v>3</v>
      </c>
      <c r="GW173" s="24">
        <v>1</v>
      </c>
      <c r="GX173" s="24">
        <v>0</v>
      </c>
      <c r="GY173" s="25">
        <v>2</v>
      </c>
    </row>
    <row r="174" spans="1:207" s="17" customFormat="1" ht="12.75" hidden="1" x14ac:dyDescent="0.2">
      <c r="A174" s="23" t="s">
        <v>221</v>
      </c>
      <c r="B174" s="24">
        <v>2017</v>
      </c>
      <c r="C174" s="24">
        <f>SUM(Tabla1[[#This Row],[Hombres_0]:[Hombres_100 y más]])</f>
        <v>3552</v>
      </c>
      <c r="D174" s="24">
        <f>SUM(Tabla1[[#This Row],[Mujeres_0]:[Mujeres_100 y más]])</f>
        <v>3444</v>
      </c>
      <c r="E174" s="24">
        <f>Tabla1[[#This Row],[TOTAL HOMBRES]]+Tabla1[[#This Row],[TOTAL MUJERES]]</f>
        <v>6996</v>
      </c>
      <c r="F174" s="24">
        <v>63</v>
      </c>
      <c r="G174" s="24">
        <v>63</v>
      </c>
      <c r="H174" s="24">
        <v>64</v>
      </c>
      <c r="I174" s="24">
        <v>64</v>
      </c>
      <c r="J174" s="24">
        <v>65</v>
      </c>
      <c r="K174" s="24">
        <v>66</v>
      </c>
      <c r="L174" s="24">
        <v>67</v>
      </c>
      <c r="M174" s="24">
        <v>68</v>
      </c>
      <c r="N174" s="24">
        <v>69</v>
      </c>
      <c r="O174" s="24">
        <v>68</v>
      </c>
      <c r="P174" s="24">
        <v>69</v>
      </c>
      <c r="Q174" s="24">
        <v>70</v>
      </c>
      <c r="R174" s="24">
        <v>69</v>
      </c>
      <c r="S174" s="24">
        <v>69</v>
      </c>
      <c r="T174" s="24">
        <v>68</v>
      </c>
      <c r="U174" s="24">
        <v>67</v>
      </c>
      <c r="V174" s="24">
        <v>65</v>
      </c>
      <c r="W174" s="24">
        <v>63</v>
      </c>
      <c r="X174" s="24">
        <v>61</v>
      </c>
      <c r="Y174" s="24">
        <v>59</v>
      </c>
      <c r="Z174" s="24">
        <v>56</v>
      </c>
      <c r="AA174" s="24">
        <v>52</v>
      </c>
      <c r="AB174" s="24">
        <v>50</v>
      </c>
      <c r="AC174" s="24">
        <v>47</v>
      </c>
      <c r="AD174" s="24">
        <v>44</v>
      </c>
      <c r="AE174" s="24">
        <v>41</v>
      </c>
      <c r="AF174" s="24">
        <v>40</v>
      </c>
      <c r="AG174" s="24">
        <v>38</v>
      </c>
      <c r="AH174" s="24">
        <v>38</v>
      </c>
      <c r="AI174" s="24">
        <v>37</v>
      </c>
      <c r="AJ174" s="24">
        <v>38</v>
      </c>
      <c r="AK174" s="24">
        <v>38</v>
      </c>
      <c r="AL174" s="24">
        <v>39</v>
      </c>
      <c r="AM174" s="24">
        <v>39</v>
      </c>
      <c r="AN174" s="24">
        <v>41</v>
      </c>
      <c r="AO174" s="24">
        <v>41</v>
      </c>
      <c r="AP174" s="24">
        <v>42</v>
      </c>
      <c r="AQ174" s="24">
        <v>42</v>
      </c>
      <c r="AR174" s="24">
        <v>42</v>
      </c>
      <c r="AS174" s="24">
        <v>42</v>
      </c>
      <c r="AT174" s="24">
        <v>42</v>
      </c>
      <c r="AU174" s="24">
        <v>42</v>
      </c>
      <c r="AV174" s="24">
        <v>41</v>
      </c>
      <c r="AW174" s="24">
        <v>41</v>
      </c>
      <c r="AX174" s="24">
        <v>40</v>
      </c>
      <c r="AY174" s="24">
        <v>40</v>
      </c>
      <c r="AZ174" s="24">
        <v>40</v>
      </c>
      <c r="BA174" s="24">
        <v>40</v>
      </c>
      <c r="BB174" s="24">
        <v>40</v>
      </c>
      <c r="BC174" s="24">
        <v>39</v>
      </c>
      <c r="BD174" s="24">
        <v>39</v>
      </c>
      <c r="BE174" s="24">
        <v>38</v>
      </c>
      <c r="BF174" s="24">
        <v>38</v>
      </c>
      <c r="BG174" s="24">
        <v>38</v>
      </c>
      <c r="BH174" s="24">
        <v>38</v>
      </c>
      <c r="BI174" s="24">
        <v>37</v>
      </c>
      <c r="BJ174" s="24">
        <v>37</v>
      </c>
      <c r="BK174" s="24">
        <v>36</v>
      </c>
      <c r="BL174" s="24">
        <v>35</v>
      </c>
      <c r="BM174" s="24">
        <v>35</v>
      </c>
      <c r="BN174" s="24">
        <v>35</v>
      </c>
      <c r="BO174" s="24">
        <v>33</v>
      </c>
      <c r="BP174" s="24">
        <v>33</v>
      </c>
      <c r="BQ174" s="24">
        <v>32</v>
      </c>
      <c r="BR174" s="24">
        <v>31</v>
      </c>
      <c r="BS174" s="24">
        <v>30</v>
      </c>
      <c r="BT174" s="24">
        <v>29</v>
      </c>
      <c r="BU174" s="24">
        <v>28</v>
      </c>
      <c r="BV174" s="24">
        <v>27</v>
      </c>
      <c r="BW174" s="24">
        <v>25</v>
      </c>
      <c r="BX174" s="24">
        <v>23</v>
      </c>
      <c r="BY174" s="24">
        <v>22</v>
      </c>
      <c r="BZ174" s="24">
        <v>21</v>
      </c>
      <c r="CA174" s="24">
        <v>20</v>
      </c>
      <c r="CB174" s="24">
        <v>19</v>
      </c>
      <c r="CC174" s="24">
        <v>17</v>
      </c>
      <c r="CD174" s="24">
        <v>17</v>
      </c>
      <c r="CE174" s="24">
        <v>16</v>
      </c>
      <c r="CF174" s="24">
        <v>15</v>
      </c>
      <c r="CG174" s="24">
        <v>14</v>
      </c>
      <c r="CH174" s="24">
        <v>13</v>
      </c>
      <c r="CI174" s="24">
        <v>12</v>
      </c>
      <c r="CJ174" s="24">
        <v>12</v>
      </c>
      <c r="CK174" s="24">
        <v>10</v>
      </c>
      <c r="CL174" s="24">
        <v>9</v>
      </c>
      <c r="CM174" s="24">
        <v>9</v>
      </c>
      <c r="CN174" s="24">
        <v>8</v>
      </c>
      <c r="CO174" s="24">
        <v>8</v>
      </c>
      <c r="CP174" s="24">
        <v>7</v>
      </c>
      <c r="CQ174" s="24">
        <v>6</v>
      </c>
      <c r="CR174" s="24">
        <v>6</v>
      </c>
      <c r="CS174" s="24">
        <v>4</v>
      </c>
      <c r="CT174" s="24">
        <v>4</v>
      </c>
      <c r="CU174" s="24">
        <v>4</v>
      </c>
      <c r="CV174" s="24">
        <v>3</v>
      </c>
      <c r="CW174" s="24">
        <v>3</v>
      </c>
      <c r="CX174" s="24">
        <v>3</v>
      </c>
      <c r="CY174" s="24">
        <v>3</v>
      </c>
      <c r="CZ174" s="24">
        <v>0</v>
      </c>
      <c r="DA174" s="24">
        <v>0</v>
      </c>
      <c r="DB174" s="24">
        <v>1</v>
      </c>
      <c r="DC174" s="24">
        <v>59</v>
      </c>
      <c r="DD174" s="24">
        <v>59</v>
      </c>
      <c r="DE174" s="24">
        <v>60</v>
      </c>
      <c r="DF174" s="24">
        <v>59</v>
      </c>
      <c r="DG174" s="24">
        <v>60</v>
      </c>
      <c r="DH174" s="24">
        <v>59</v>
      </c>
      <c r="DI174" s="24">
        <v>60</v>
      </c>
      <c r="DJ174" s="24">
        <v>60</v>
      </c>
      <c r="DK174" s="24">
        <v>59</v>
      </c>
      <c r="DL174" s="24">
        <v>59</v>
      </c>
      <c r="DM174" s="24">
        <v>58</v>
      </c>
      <c r="DN174" s="24">
        <v>58</v>
      </c>
      <c r="DO174" s="24">
        <v>58</v>
      </c>
      <c r="DP174" s="24">
        <v>57</v>
      </c>
      <c r="DQ174" s="24">
        <v>57</v>
      </c>
      <c r="DR174" s="24">
        <v>56</v>
      </c>
      <c r="DS174" s="24">
        <v>55</v>
      </c>
      <c r="DT174" s="24">
        <v>54</v>
      </c>
      <c r="DU174" s="24">
        <v>53</v>
      </c>
      <c r="DV174" s="24">
        <v>50</v>
      </c>
      <c r="DW174" s="24">
        <v>49</v>
      </c>
      <c r="DX174" s="24">
        <v>46</v>
      </c>
      <c r="DY174" s="24">
        <v>44</v>
      </c>
      <c r="DZ174" s="24">
        <v>43</v>
      </c>
      <c r="EA174" s="24">
        <v>41</v>
      </c>
      <c r="EB174" s="24">
        <v>39</v>
      </c>
      <c r="EC174" s="24">
        <v>39</v>
      </c>
      <c r="ED174" s="24">
        <v>38</v>
      </c>
      <c r="EE174" s="24">
        <v>38</v>
      </c>
      <c r="EF174" s="24">
        <v>39</v>
      </c>
      <c r="EG174" s="24">
        <v>39</v>
      </c>
      <c r="EH174" s="24">
        <v>41</v>
      </c>
      <c r="EI174" s="24">
        <v>42</v>
      </c>
      <c r="EJ174" s="24">
        <v>42</v>
      </c>
      <c r="EK174" s="24">
        <v>42</v>
      </c>
      <c r="EL174" s="24">
        <v>42</v>
      </c>
      <c r="EM174" s="24">
        <v>42</v>
      </c>
      <c r="EN174" s="24">
        <v>42</v>
      </c>
      <c r="EO174" s="24">
        <v>42</v>
      </c>
      <c r="EP174" s="24">
        <v>42</v>
      </c>
      <c r="EQ174" s="24">
        <v>40</v>
      </c>
      <c r="ER174" s="24">
        <v>40</v>
      </c>
      <c r="ES174" s="24">
        <v>40</v>
      </c>
      <c r="ET174" s="24">
        <v>39</v>
      </c>
      <c r="EU174" s="24">
        <v>39</v>
      </c>
      <c r="EV174" s="24">
        <v>39</v>
      </c>
      <c r="EW174" s="24">
        <v>39</v>
      </c>
      <c r="EX174" s="24">
        <v>40</v>
      </c>
      <c r="EY174" s="24">
        <v>40</v>
      </c>
      <c r="EZ174" s="24">
        <v>40</v>
      </c>
      <c r="FA174" s="24">
        <v>41</v>
      </c>
      <c r="FB174" s="24">
        <v>40</v>
      </c>
      <c r="FC174" s="24">
        <v>40</v>
      </c>
      <c r="FD174" s="24">
        <v>40</v>
      </c>
      <c r="FE174" s="24">
        <v>40</v>
      </c>
      <c r="FF174" s="24">
        <v>40</v>
      </c>
      <c r="FG174" s="24">
        <v>39</v>
      </c>
      <c r="FH174" s="24">
        <v>38</v>
      </c>
      <c r="FI174" s="24">
        <v>38</v>
      </c>
      <c r="FJ174" s="24">
        <v>36</v>
      </c>
      <c r="FK174" s="24">
        <v>36</v>
      </c>
      <c r="FL174" s="24">
        <v>35</v>
      </c>
      <c r="FM174" s="24">
        <v>34</v>
      </c>
      <c r="FN174" s="24">
        <v>33</v>
      </c>
      <c r="FO174" s="24">
        <v>33</v>
      </c>
      <c r="FP174" s="24">
        <v>32</v>
      </c>
      <c r="FQ174" s="24">
        <v>31</v>
      </c>
      <c r="FR174" s="24">
        <v>31</v>
      </c>
      <c r="FS174" s="24">
        <v>28</v>
      </c>
      <c r="FT174" s="24">
        <v>27</v>
      </c>
      <c r="FU174" s="24">
        <v>27</v>
      </c>
      <c r="FV174" s="24">
        <v>26</v>
      </c>
      <c r="FW174" s="24">
        <v>25</v>
      </c>
      <c r="FX174" s="24">
        <v>23</v>
      </c>
      <c r="FY174" s="24">
        <v>23</v>
      </c>
      <c r="FZ174" s="24">
        <v>22</v>
      </c>
      <c r="GA174" s="24">
        <v>20</v>
      </c>
      <c r="GB174" s="24">
        <v>19</v>
      </c>
      <c r="GC174" s="24">
        <v>18</v>
      </c>
      <c r="GD174" s="24">
        <v>16</v>
      </c>
      <c r="GE174" s="24">
        <v>15</v>
      </c>
      <c r="GF174" s="24">
        <v>14</v>
      </c>
      <c r="GG174" s="24">
        <v>13</v>
      </c>
      <c r="GH174" s="24">
        <v>12</v>
      </c>
      <c r="GI174" s="24">
        <v>10</v>
      </c>
      <c r="GJ174" s="24">
        <v>9</v>
      </c>
      <c r="GK174" s="24">
        <v>8</v>
      </c>
      <c r="GL174" s="24">
        <v>7</v>
      </c>
      <c r="GM174" s="24">
        <v>6</v>
      </c>
      <c r="GN174" s="24">
        <v>6</v>
      </c>
      <c r="GO174" s="24">
        <v>5</v>
      </c>
      <c r="GP174" s="24">
        <v>5</v>
      </c>
      <c r="GQ174" s="24">
        <v>5</v>
      </c>
      <c r="GR174" s="24">
        <v>4</v>
      </c>
      <c r="GS174" s="24">
        <v>3</v>
      </c>
      <c r="GT174" s="24">
        <v>3</v>
      </c>
      <c r="GU174" s="24">
        <v>3</v>
      </c>
      <c r="GV174" s="24">
        <v>3</v>
      </c>
      <c r="GW174" s="24">
        <v>2</v>
      </c>
      <c r="GX174" s="24">
        <v>0</v>
      </c>
      <c r="GY174" s="25">
        <v>2</v>
      </c>
    </row>
    <row r="175" spans="1:207" s="17" customFormat="1" ht="12.75" hidden="1" x14ac:dyDescent="0.2">
      <c r="A175" s="23" t="s">
        <v>221</v>
      </c>
      <c r="B175" s="24">
        <v>2018</v>
      </c>
      <c r="C175" s="24">
        <f>SUM(Tabla1[[#This Row],[Hombres_0]:[Hombres_100 y más]])</f>
        <v>3476</v>
      </c>
      <c r="D175" s="24">
        <f>SUM(Tabla1[[#This Row],[Mujeres_0]:[Mujeres_100 y más]])</f>
        <v>3376</v>
      </c>
      <c r="E175" s="24">
        <f>Tabla1[[#This Row],[TOTAL HOMBRES]]+Tabla1[[#This Row],[TOTAL MUJERES]]</f>
        <v>6852</v>
      </c>
      <c r="F175" s="24">
        <v>61</v>
      </c>
      <c r="G175" s="24">
        <v>61</v>
      </c>
      <c r="H175" s="24">
        <v>62</v>
      </c>
      <c r="I175" s="24">
        <v>62</v>
      </c>
      <c r="J175" s="24">
        <v>63</v>
      </c>
      <c r="K175" s="24">
        <v>64</v>
      </c>
      <c r="L175" s="24">
        <v>65</v>
      </c>
      <c r="M175" s="24">
        <v>66</v>
      </c>
      <c r="N175" s="24">
        <v>65</v>
      </c>
      <c r="O175" s="24">
        <v>68</v>
      </c>
      <c r="P175" s="24">
        <v>67</v>
      </c>
      <c r="Q175" s="24">
        <v>68</v>
      </c>
      <c r="R175" s="24">
        <v>68</v>
      </c>
      <c r="S175" s="24">
        <v>67</v>
      </c>
      <c r="T175" s="24">
        <v>66</v>
      </c>
      <c r="U175" s="24">
        <v>66</v>
      </c>
      <c r="V175" s="24">
        <v>64</v>
      </c>
      <c r="W175" s="24">
        <v>62</v>
      </c>
      <c r="X175" s="24">
        <v>58</v>
      </c>
      <c r="Y175" s="24">
        <v>56</v>
      </c>
      <c r="Z175" s="24">
        <v>56</v>
      </c>
      <c r="AA175" s="24">
        <v>50</v>
      </c>
      <c r="AB175" s="24">
        <v>50</v>
      </c>
      <c r="AC175" s="24">
        <v>46</v>
      </c>
      <c r="AD175" s="24">
        <v>44</v>
      </c>
      <c r="AE175" s="24">
        <v>39</v>
      </c>
      <c r="AF175" s="24">
        <v>39</v>
      </c>
      <c r="AG175" s="24">
        <v>36</v>
      </c>
      <c r="AH175" s="24">
        <v>36</v>
      </c>
      <c r="AI175" s="24">
        <v>34</v>
      </c>
      <c r="AJ175" s="24">
        <v>36</v>
      </c>
      <c r="AK175" s="24">
        <v>37</v>
      </c>
      <c r="AL175" s="24">
        <v>37</v>
      </c>
      <c r="AM175" s="24">
        <v>38</v>
      </c>
      <c r="AN175" s="24">
        <v>40</v>
      </c>
      <c r="AO175" s="24">
        <v>40</v>
      </c>
      <c r="AP175" s="24">
        <v>41</v>
      </c>
      <c r="AQ175" s="24">
        <v>41</v>
      </c>
      <c r="AR175" s="24">
        <v>42</v>
      </c>
      <c r="AS175" s="24">
        <v>42</v>
      </c>
      <c r="AT175" s="24">
        <v>42</v>
      </c>
      <c r="AU175" s="24">
        <v>41</v>
      </c>
      <c r="AV175" s="24">
        <v>40</v>
      </c>
      <c r="AW175" s="24">
        <v>41</v>
      </c>
      <c r="AX175" s="24">
        <v>39</v>
      </c>
      <c r="AY175" s="24">
        <v>39</v>
      </c>
      <c r="AZ175" s="24">
        <v>39</v>
      </c>
      <c r="BA175" s="24">
        <v>38</v>
      </c>
      <c r="BB175" s="24">
        <v>39</v>
      </c>
      <c r="BC175" s="24">
        <v>38</v>
      </c>
      <c r="BD175" s="24">
        <v>38</v>
      </c>
      <c r="BE175" s="24">
        <v>38</v>
      </c>
      <c r="BF175" s="24">
        <v>36</v>
      </c>
      <c r="BG175" s="24">
        <v>37</v>
      </c>
      <c r="BH175" s="24">
        <v>36</v>
      </c>
      <c r="BI175" s="24">
        <v>37</v>
      </c>
      <c r="BJ175" s="24">
        <v>35</v>
      </c>
      <c r="BK175" s="24">
        <v>35</v>
      </c>
      <c r="BL175" s="24">
        <v>35</v>
      </c>
      <c r="BM175" s="24">
        <v>35</v>
      </c>
      <c r="BN175" s="24">
        <v>35</v>
      </c>
      <c r="BO175" s="24">
        <v>34</v>
      </c>
      <c r="BP175" s="24">
        <v>32</v>
      </c>
      <c r="BQ175" s="24">
        <v>32</v>
      </c>
      <c r="BR175" s="24">
        <v>32</v>
      </c>
      <c r="BS175" s="24">
        <v>31</v>
      </c>
      <c r="BT175" s="24">
        <v>29</v>
      </c>
      <c r="BU175" s="24">
        <v>28</v>
      </c>
      <c r="BV175" s="24">
        <v>26</v>
      </c>
      <c r="BW175" s="24">
        <v>25</v>
      </c>
      <c r="BX175" s="24">
        <v>24</v>
      </c>
      <c r="BY175" s="24">
        <v>22</v>
      </c>
      <c r="BZ175" s="24">
        <v>21</v>
      </c>
      <c r="CA175" s="24">
        <v>20</v>
      </c>
      <c r="CB175" s="24">
        <v>19</v>
      </c>
      <c r="CC175" s="24">
        <v>19</v>
      </c>
      <c r="CD175" s="24">
        <v>16</v>
      </c>
      <c r="CE175" s="24">
        <v>17</v>
      </c>
      <c r="CF175" s="24">
        <v>14</v>
      </c>
      <c r="CG175" s="24">
        <v>14</v>
      </c>
      <c r="CH175" s="24">
        <v>13</v>
      </c>
      <c r="CI175" s="24">
        <v>12</v>
      </c>
      <c r="CJ175" s="24">
        <v>12</v>
      </c>
      <c r="CK175" s="24">
        <v>9</v>
      </c>
      <c r="CL175" s="24">
        <v>10</v>
      </c>
      <c r="CM175" s="24">
        <v>9</v>
      </c>
      <c r="CN175" s="24">
        <v>8</v>
      </c>
      <c r="CO175" s="24">
        <v>7</v>
      </c>
      <c r="CP175" s="24">
        <v>7</v>
      </c>
      <c r="CQ175" s="24">
        <v>5</v>
      </c>
      <c r="CR175" s="24">
        <v>5</v>
      </c>
      <c r="CS175" s="24">
        <v>5</v>
      </c>
      <c r="CT175" s="24">
        <v>4</v>
      </c>
      <c r="CU175" s="24">
        <v>4</v>
      </c>
      <c r="CV175" s="24">
        <v>4</v>
      </c>
      <c r="CW175" s="24">
        <v>4</v>
      </c>
      <c r="CX175" s="24">
        <v>2</v>
      </c>
      <c r="CY175" s="24">
        <v>2</v>
      </c>
      <c r="CZ175" s="24">
        <v>2</v>
      </c>
      <c r="DA175" s="24">
        <v>0</v>
      </c>
      <c r="DB175" s="24">
        <v>1</v>
      </c>
      <c r="DC175" s="24">
        <v>58</v>
      </c>
      <c r="DD175" s="24">
        <v>57</v>
      </c>
      <c r="DE175" s="24">
        <v>58</v>
      </c>
      <c r="DF175" s="24">
        <v>58</v>
      </c>
      <c r="DG175" s="24">
        <v>58</v>
      </c>
      <c r="DH175" s="24">
        <v>58</v>
      </c>
      <c r="DI175" s="24">
        <v>57</v>
      </c>
      <c r="DJ175" s="24">
        <v>58</v>
      </c>
      <c r="DK175" s="24">
        <v>57</v>
      </c>
      <c r="DL175" s="24">
        <v>58</v>
      </c>
      <c r="DM175" s="24">
        <v>56</v>
      </c>
      <c r="DN175" s="24">
        <v>58</v>
      </c>
      <c r="DO175" s="24">
        <v>55</v>
      </c>
      <c r="DP175" s="24">
        <v>56</v>
      </c>
      <c r="DQ175" s="24">
        <v>56</v>
      </c>
      <c r="DR175" s="24">
        <v>54</v>
      </c>
      <c r="DS175" s="24">
        <v>54</v>
      </c>
      <c r="DT175" s="24">
        <v>52</v>
      </c>
      <c r="DU175" s="24">
        <v>52</v>
      </c>
      <c r="DV175" s="24">
        <v>49</v>
      </c>
      <c r="DW175" s="24">
        <v>46</v>
      </c>
      <c r="DX175" s="24">
        <v>45</v>
      </c>
      <c r="DY175" s="24">
        <v>42</v>
      </c>
      <c r="DZ175" s="24">
        <v>40</v>
      </c>
      <c r="EA175" s="24">
        <v>40</v>
      </c>
      <c r="EB175" s="24">
        <v>38</v>
      </c>
      <c r="EC175" s="24">
        <v>37</v>
      </c>
      <c r="ED175" s="24">
        <v>37</v>
      </c>
      <c r="EE175" s="24">
        <v>37</v>
      </c>
      <c r="EF175" s="24">
        <v>36</v>
      </c>
      <c r="EG175" s="24">
        <v>37</v>
      </c>
      <c r="EH175" s="24">
        <v>39</v>
      </c>
      <c r="EI175" s="24">
        <v>42</v>
      </c>
      <c r="EJ175" s="24">
        <v>41</v>
      </c>
      <c r="EK175" s="24">
        <v>41</v>
      </c>
      <c r="EL175" s="24">
        <v>43</v>
      </c>
      <c r="EM175" s="24">
        <v>42</v>
      </c>
      <c r="EN175" s="24">
        <v>41</v>
      </c>
      <c r="EO175" s="24">
        <v>43</v>
      </c>
      <c r="EP175" s="24">
        <v>41</v>
      </c>
      <c r="EQ175" s="24">
        <v>39</v>
      </c>
      <c r="ER175" s="24">
        <v>40</v>
      </c>
      <c r="ES175" s="24">
        <v>39</v>
      </c>
      <c r="ET175" s="24">
        <v>38</v>
      </c>
      <c r="EU175" s="24">
        <v>38</v>
      </c>
      <c r="EV175" s="24">
        <v>37</v>
      </c>
      <c r="EW175" s="24">
        <v>39</v>
      </c>
      <c r="EX175" s="24">
        <v>37</v>
      </c>
      <c r="EY175" s="24">
        <v>38</v>
      </c>
      <c r="EZ175" s="24">
        <v>41</v>
      </c>
      <c r="FA175" s="24">
        <v>39</v>
      </c>
      <c r="FB175" s="24">
        <v>39</v>
      </c>
      <c r="FC175" s="24">
        <v>39</v>
      </c>
      <c r="FD175" s="24">
        <v>39</v>
      </c>
      <c r="FE175" s="24">
        <v>40</v>
      </c>
      <c r="FF175" s="24">
        <v>39</v>
      </c>
      <c r="FG175" s="24">
        <v>40</v>
      </c>
      <c r="FH175" s="24">
        <v>37</v>
      </c>
      <c r="FI175" s="24">
        <v>37</v>
      </c>
      <c r="FJ175" s="24">
        <v>37</v>
      </c>
      <c r="FK175" s="24">
        <v>34</v>
      </c>
      <c r="FL175" s="24">
        <v>34</v>
      </c>
      <c r="FM175" s="24">
        <v>35</v>
      </c>
      <c r="FN175" s="24">
        <v>33</v>
      </c>
      <c r="FO175" s="24">
        <v>32</v>
      </c>
      <c r="FP175" s="24">
        <v>32</v>
      </c>
      <c r="FQ175" s="24">
        <v>31</v>
      </c>
      <c r="FR175" s="24">
        <v>30</v>
      </c>
      <c r="FS175" s="24">
        <v>29</v>
      </c>
      <c r="FT175" s="24">
        <v>28</v>
      </c>
      <c r="FU175" s="24">
        <v>27</v>
      </c>
      <c r="FV175" s="24">
        <v>27</v>
      </c>
      <c r="FW175" s="24">
        <v>25</v>
      </c>
      <c r="FX175" s="24">
        <v>25</v>
      </c>
      <c r="FY175" s="24">
        <v>23</v>
      </c>
      <c r="FZ175" s="24">
        <v>22</v>
      </c>
      <c r="GA175" s="24">
        <v>20</v>
      </c>
      <c r="GB175" s="24">
        <v>20</v>
      </c>
      <c r="GC175" s="24">
        <v>19</v>
      </c>
      <c r="GD175" s="24">
        <v>16</v>
      </c>
      <c r="GE175" s="24">
        <v>16</v>
      </c>
      <c r="GF175" s="24">
        <v>14</v>
      </c>
      <c r="GG175" s="24">
        <v>13</v>
      </c>
      <c r="GH175" s="24">
        <v>12</v>
      </c>
      <c r="GI175" s="24">
        <v>11</v>
      </c>
      <c r="GJ175" s="24">
        <v>10</v>
      </c>
      <c r="GK175" s="24">
        <v>7</v>
      </c>
      <c r="GL175" s="24">
        <v>7</v>
      </c>
      <c r="GM175" s="24">
        <v>7</v>
      </c>
      <c r="GN175" s="24">
        <v>5</v>
      </c>
      <c r="GO175" s="24">
        <v>5</v>
      </c>
      <c r="GP175" s="24">
        <v>4</v>
      </c>
      <c r="GQ175" s="24">
        <v>4</v>
      </c>
      <c r="GR175" s="24">
        <v>3</v>
      </c>
      <c r="GS175" s="24">
        <v>3</v>
      </c>
      <c r="GT175" s="24">
        <v>4</v>
      </c>
      <c r="GU175" s="24">
        <v>2</v>
      </c>
      <c r="GV175" s="24">
        <v>3</v>
      </c>
      <c r="GW175" s="24">
        <v>2</v>
      </c>
      <c r="GX175" s="24">
        <v>2</v>
      </c>
      <c r="GY175" s="25">
        <v>1</v>
      </c>
    </row>
    <row r="176" spans="1:207" s="17" customFormat="1" ht="12.75" hidden="1" x14ac:dyDescent="0.2">
      <c r="A176" s="23" t="s">
        <v>221</v>
      </c>
      <c r="B176" s="24">
        <v>2019</v>
      </c>
      <c r="C176" s="24">
        <f>SUM(Tabla1[[#This Row],[Hombres_0]:[Hombres_100 y más]])</f>
        <v>3436</v>
      </c>
      <c r="D176" s="24">
        <f>SUM(Tabla1[[#This Row],[Mujeres_0]:[Mujeres_100 y más]])</f>
        <v>3329</v>
      </c>
      <c r="E176" s="24">
        <f>Tabla1[[#This Row],[TOTAL HOMBRES]]+Tabla1[[#This Row],[TOTAL MUJERES]]</f>
        <v>6765</v>
      </c>
      <c r="F176" s="24">
        <v>60</v>
      </c>
      <c r="G176" s="24">
        <v>60</v>
      </c>
      <c r="H176" s="24">
        <v>61</v>
      </c>
      <c r="I176" s="24">
        <v>60</v>
      </c>
      <c r="J176" s="24">
        <v>62</v>
      </c>
      <c r="K176" s="24">
        <v>63</v>
      </c>
      <c r="L176" s="24">
        <v>64</v>
      </c>
      <c r="M176" s="24">
        <v>64</v>
      </c>
      <c r="N176" s="24">
        <v>65</v>
      </c>
      <c r="O176" s="24">
        <v>66</v>
      </c>
      <c r="P176" s="24">
        <v>67</v>
      </c>
      <c r="Q176" s="24">
        <v>66</v>
      </c>
      <c r="R176" s="24">
        <v>68</v>
      </c>
      <c r="S176" s="24">
        <v>65</v>
      </c>
      <c r="T176" s="24">
        <v>66</v>
      </c>
      <c r="U176" s="24">
        <v>65</v>
      </c>
      <c r="V176" s="24">
        <v>62</v>
      </c>
      <c r="W176" s="24">
        <v>61</v>
      </c>
      <c r="X176" s="24">
        <v>56</v>
      </c>
      <c r="Y176" s="24">
        <v>57</v>
      </c>
      <c r="Z176" s="24">
        <v>54</v>
      </c>
      <c r="AA176" s="24">
        <v>52</v>
      </c>
      <c r="AB176" s="24">
        <v>49</v>
      </c>
      <c r="AC176" s="24">
        <v>46</v>
      </c>
      <c r="AD176" s="24">
        <v>43</v>
      </c>
      <c r="AE176" s="24">
        <v>40</v>
      </c>
      <c r="AF176" s="24">
        <v>38</v>
      </c>
      <c r="AG176" s="24">
        <v>36</v>
      </c>
      <c r="AH176" s="24">
        <v>36</v>
      </c>
      <c r="AI176" s="24">
        <v>35</v>
      </c>
      <c r="AJ176" s="24">
        <v>34</v>
      </c>
      <c r="AK176" s="24">
        <v>36</v>
      </c>
      <c r="AL176" s="24">
        <v>36</v>
      </c>
      <c r="AM176" s="24">
        <v>37</v>
      </c>
      <c r="AN176" s="24">
        <v>39</v>
      </c>
      <c r="AO176" s="24">
        <v>39</v>
      </c>
      <c r="AP176" s="24">
        <v>40</v>
      </c>
      <c r="AQ176" s="24">
        <v>42</v>
      </c>
      <c r="AR176" s="24">
        <v>40</v>
      </c>
      <c r="AS176" s="24">
        <v>42</v>
      </c>
      <c r="AT176" s="24">
        <v>40</v>
      </c>
      <c r="AU176" s="24">
        <v>41</v>
      </c>
      <c r="AV176" s="24">
        <v>40</v>
      </c>
      <c r="AW176" s="24">
        <v>40</v>
      </c>
      <c r="AX176" s="24">
        <v>40</v>
      </c>
      <c r="AY176" s="24">
        <v>37</v>
      </c>
      <c r="AZ176" s="24">
        <v>38</v>
      </c>
      <c r="BA176" s="24">
        <v>37</v>
      </c>
      <c r="BB176" s="24">
        <v>38</v>
      </c>
      <c r="BC176" s="24">
        <v>38</v>
      </c>
      <c r="BD176" s="24">
        <v>38</v>
      </c>
      <c r="BE176" s="24">
        <v>37</v>
      </c>
      <c r="BF176" s="24">
        <v>36</v>
      </c>
      <c r="BG176" s="24">
        <v>37</v>
      </c>
      <c r="BH176" s="24">
        <v>35</v>
      </c>
      <c r="BI176" s="24">
        <v>36</v>
      </c>
      <c r="BJ176" s="24">
        <v>35</v>
      </c>
      <c r="BK176" s="24">
        <v>35</v>
      </c>
      <c r="BL176" s="24">
        <v>34</v>
      </c>
      <c r="BM176" s="24">
        <v>35</v>
      </c>
      <c r="BN176" s="24">
        <v>35</v>
      </c>
      <c r="BO176" s="24">
        <v>34</v>
      </c>
      <c r="BP176" s="24">
        <v>32</v>
      </c>
      <c r="BQ176" s="24">
        <v>33</v>
      </c>
      <c r="BR176" s="24">
        <v>32</v>
      </c>
      <c r="BS176" s="24">
        <v>30</v>
      </c>
      <c r="BT176" s="24">
        <v>29</v>
      </c>
      <c r="BU176" s="24">
        <v>28</v>
      </c>
      <c r="BV176" s="24">
        <v>27</v>
      </c>
      <c r="BW176" s="24">
        <v>25</v>
      </c>
      <c r="BX176" s="24">
        <v>25</v>
      </c>
      <c r="BY176" s="24">
        <v>22</v>
      </c>
      <c r="BZ176" s="24">
        <v>22</v>
      </c>
      <c r="CA176" s="24">
        <v>19</v>
      </c>
      <c r="CB176" s="24">
        <v>20</v>
      </c>
      <c r="CC176" s="24">
        <v>18</v>
      </c>
      <c r="CD176" s="24">
        <v>17</v>
      </c>
      <c r="CE176" s="24">
        <v>16</v>
      </c>
      <c r="CF176" s="24">
        <v>15</v>
      </c>
      <c r="CG176" s="24">
        <v>14</v>
      </c>
      <c r="CH176" s="24">
        <v>13</v>
      </c>
      <c r="CI176" s="24">
        <v>12</v>
      </c>
      <c r="CJ176" s="24">
        <v>11</v>
      </c>
      <c r="CK176" s="24">
        <v>9</v>
      </c>
      <c r="CL176" s="24">
        <v>10</v>
      </c>
      <c r="CM176" s="24">
        <v>9</v>
      </c>
      <c r="CN176" s="24">
        <v>9</v>
      </c>
      <c r="CO176" s="24">
        <v>6</v>
      </c>
      <c r="CP176" s="24">
        <v>6</v>
      </c>
      <c r="CQ176" s="24">
        <v>6</v>
      </c>
      <c r="CR176" s="24">
        <v>5</v>
      </c>
      <c r="CS176" s="24">
        <v>5</v>
      </c>
      <c r="CT176" s="24">
        <v>3</v>
      </c>
      <c r="CU176" s="24">
        <v>4</v>
      </c>
      <c r="CV176" s="24">
        <v>4</v>
      </c>
      <c r="CW176" s="24">
        <v>4</v>
      </c>
      <c r="CX176" s="24">
        <v>3</v>
      </c>
      <c r="CY176" s="24">
        <v>1</v>
      </c>
      <c r="CZ176" s="24">
        <v>2</v>
      </c>
      <c r="DA176" s="24">
        <v>2</v>
      </c>
      <c r="DB176" s="24">
        <v>0</v>
      </c>
      <c r="DC176" s="24">
        <v>56</v>
      </c>
      <c r="DD176" s="24">
        <v>57</v>
      </c>
      <c r="DE176" s="24">
        <v>57</v>
      </c>
      <c r="DF176" s="24">
        <v>56</v>
      </c>
      <c r="DG176" s="24">
        <v>58</v>
      </c>
      <c r="DH176" s="24">
        <v>56</v>
      </c>
      <c r="DI176" s="24">
        <v>58</v>
      </c>
      <c r="DJ176" s="24">
        <v>56</v>
      </c>
      <c r="DK176" s="24">
        <v>57</v>
      </c>
      <c r="DL176" s="24">
        <v>56</v>
      </c>
      <c r="DM176" s="24">
        <v>56</v>
      </c>
      <c r="DN176" s="24">
        <v>55</v>
      </c>
      <c r="DO176" s="24">
        <v>56</v>
      </c>
      <c r="DP176" s="24">
        <v>55</v>
      </c>
      <c r="DQ176" s="24">
        <v>54</v>
      </c>
      <c r="DR176" s="24">
        <v>53</v>
      </c>
      <c r="DS176" s="24">
        <v>53</v>
      </c>
      <c r="DT176" s="24">
        <v>51</v>
      </c>
      <c r="DU176" s="24">
        <v>51</v>
      </c>
      <c r="DV176" s="24">
        <v>47</v>
      </c>
      <c r="DW176" s="24">
        <v>46</v>
      </c>
      <c r="DX176" s="24">
        <v>44</v>
      </c>
      <c r="DY176" s="24">
        <v>42</v>
      </c>
      <c r="DZ176" s="24">
        <v>40</v>
      </c>
      <c r="EA176" s="24">
        <v>38</v>
      </c>
      <c r="EB176" s="24">
        <v>39</v>
      </c>
      <c r="EC176" s="24">
        <v>37</v>
      </c>
      <c r="ED176" s="24">
        <v>37</v>
      </c>
      <c r="EE176" s="24">
        <v>35</v>
      </c>
      <c r="EF176" s="24">
        <v>35</v>
      </c>
      <c r="EG176" s="24">
        <v>36</v>
      </c>
      <c r="EH176" s="24">
        <v>39</v>
      </c>
      <c r="EI176" s="24">
        <v>40</v>
      </c>
      <c r="EJ176" s="24">
        <v>39</v>
      </c>
      <c r="EK176" s="24">
        <v>41</v>
      </c>
      <c r="EL176" s="24">
        <v>42</v>
      </c>
      <c r="EM176" s="24">
        <v>41</v>
      </c>
      <c r="EN176" s="24">
        <v>41</v>
      </c>
      <c r="EO176" s="24">
        <v>42</v>
      </c>
      <c r="EP176" s="24">
        <v>39</v>
      </c>
      <c r="EQ176" s="24">
        <v>39</v>
      </c>
      <c r="ER176" s="24">
        <v>39</v>
      </c>
      <c r="ES176" s="24">
        <v>38</v>
      </c>
      <c r="ET176" s="24">
        <v>38</v>
      </c>
      <c r="EU176" s="24">
        <v>37</v>
      </c>
      <c r="EV176" s="24">
        <v>36</v>
      </c>
      <c r="EW176" s="24">
        <v>38</v>
      </c>
      <c r="EX176" s="24">
        <v>36</v>
      </c>
      <c r="EY176" s="24">
        <v>38</v>
      </c>
      <c r="EZ176" s="24">
        <v>38</v>
      </c>
      <c r="FA176" s="24">
        <v>39</v>
      </c>
      <c r="FB176" s="24">
        <v>38</v>
      </c>
      <c r="FC176" s="24">
        <v>39</v>
      </c>
      <c r="FD176" s="24">
        <v>38</v>
      </c>
      <c r="FE176" s="24">
        <v>38</v>
      </c>
      <c r="FF176" s="24">
        <v>39</v>
      </c>
      <c r="FG176" s="24">
        <v>39</v>
      </c>
      <c r="FH176" s="24">
        <v>37</v>
      </c>
      <c r="FI176" s="24">
        <v>37</v>
      </c>
      <c r="FJ176" s="24">
        <v>36</v>
      </c>
      <c r="FK176" s="24">
        <v>35</v>
      </c>
      <c r="FL176" s="24">
        <v>34</v>
      </c>
      <c r="FM176" s="24">
        <v>35</v>
      </c>
      <c r="FN176" s="24">
        <v>32</v>
      </c>
      <c r="FO176" s="24">
        <v>32</v>
      </c>
      <c r="FP176" s="24">
        <v>32</v>
      </c>
      <c r="FQ176" s="24">
        <v>31</v>
      </c>
      <c r="FR176" s="24">
        <v>31</v>
      </c>
      <c r="FS176" s="24">
        <v>29</v>
      </c>
      <c r="FT176" s="24">
        <v>28</v>
      </c>
      <c r="FU176" s="24">
        <v>27</v>
      </c>
      <c r="FV176" s="24">
        <v>26</v>
      </c>
      <c r="FW176" s="24">
        <v>26</v>
      </c>
      <c r="FX176" s="24">
        <v>26</v>
      </c>
      <c r="FY176" s="24">
        <v>24</v>
      </c>
      <c r="FZ176" s="24">
        <v>21</v>
      </c>
      <c r="GA176" s="24">
        <v>21</v>
      </c>
      <c r="GB176" s="24">
        <v>20</v>
      </c>
      <c r="GC176" s="24">
        <v>18</v>
      </c>
      <c r="GD176" s="24">
        <v>17</v>
      </c>
      <c r="GE176" s="24">
        <v>16</v>
      </c>
      <c r="GF176" s="24">
        <v>14</v>
      </c>
      <c r="GG176" s="24">
        <v>13</v>
      </c>
      <c r="GH176" s="24">
        <v>12</v>
      </c>
      <c r="GI176" s="24">
        <v>11</v>
      </c>
      <c r="GJ176" s="24">
        <v>9</v>
      </c>
      <c r="GK176" s="24">
        <v>8</v>
      </c>
      <c r="GL176" s="24">
        <v>7</v>
      </c>
      <c r="GM176" s="24">
        <v>7</v>
      </c>
      <c r="GN176" s="24">
        <v>5</v>
      </c>
      <c r="GO176" s="24">
        <v>5</v>
      </c>
      <c r="GP176" s="24">
        <v>3</v>
      </c>
      <c r="GQ176" s="24">
        <v>5</v>
      </c>
      <c r="GR176" s="24">
        <v>3</v>
      </c>
      <c r="GS176" s="24">
        <v>3</v>
      </c>
      <c r="GT176" s="24">
        <v>4</v>
      </c>
      <c r="GU176" s="24">
        <v>2</v>
      </c>
      <c r="GV176" s="24">
        <v>3</v>
      </c>
      <c r="GW176" s="24">
        <v>2</v>
      </c>
      <c r="GX176" s="24">
        <v>3</v>
      </c>
      <c r="GY176" s="25">
        <v>1</v>
      </c>
    </row>
    <row r="177" spans="1:207" s="17" customFormat="1" ht="12.75" hidden="1" x14ac:dyDescent="0.2">
      <c r="A177" s="23" t="s">
        <v>221</v>
      </c>
      <c r="B177" s="24">
        <v>2020</v>
      </c>
      <c r="C177" s="24">
        <f>SUM(Tabla1[[#This Row],[Hombres_0]:[Hombres_100 y más]])</f>
        <v>3420</v>
      </c>
      <c r="D177" s="24">
        <f>SUM(Tabla1[[#This Row],[Mujeres_0]:[Mujeres_100 y más]])</f>
        <v>3310</v>
      </c>
      <c r="E177" s="24">
        <f>Tabla1[[#This Row],[TOTAL HOMBRES]]+Tabla1[[#This Row],[TOTAL MUJERES]]</f>
        <v>6730</v>
      </c>
      <c r="F177" s="24">
        <v>59</v>
      </c>
      <c r="G177" s="24">
        <v>60</v>
      </c>
      <c r="H177" s="24">
        <v>59</v>
      </c>
      <c r="I177" s="24">
        <v>60</v>
      </c>
      <c r="J177" s="24">
        <v>61</v>
      </c>
      <c r="K177" s="24">
        <v>63</v>
      </c>
      <c r="L177" s="24">
        <v>62</v>
      </c>
      <c r="M177" s="24">
        <v>64</v>
      </c>
      <c r="N177" s="24">
        <v>64</v>
      </c>
      <c r="O177" s="24">
        <v>66</v>
      </c>
      <c r="P177" s="24">
        <v>66</v>
      </c>
      <c r="Q177" s="24">
        <v>66</v>
      </c>
      <c r="R177" s="24">
        <v>66</v>
      </c>
      <c r="S177" s="24">
        <v>66</v>
      </c>
      <c r="T177" s="24">
        <v>64</v>
      </c>
      <c r="U177" s="24">
        <v>64</v>
      </c>
      <c r="V177" s="24">
        <v>62</v>
      </c>
      <c r="W177" s="24">
        <v>60</v>
      </c>
      <c r="X177" s="24">
        <v>57</v>
      </c>
      <c r="Y177" s="24">
        <v>56</v>
      </c>
      <c r="Z177" s="24">
        <v>55</v>
      </c>
      <c r="AA177" s="24">
        <v>51</v>
      </c>
      <c r="AB177" s="24">
        <v>49</v>
      </c>
      <c r="AC177" s="24">
        <v>45</v>
      </c>
      <c r="AD177" s="24">
        <v>44</v>
      </c>
      <c r="AE177" s="24">
        <v>41</v>
      </c>
      <c r="AF177" s="24">
        <v>38</v>
      </c>
      <c r="AG177" s="24">
        <v>36</v>
      </c>
      <c r="AH177" s="24">
        <v>36</v>
      </c>
      <c r="AI177" s="24">
        <v>36</v>
      </c>
      <c r="AJ177" s="24">
        <v>33</v>
      </c>
      <c r="AK177" s="24">
        <v>35</v>
      </c>
      <c r="AL177" s="24">
        <v>36</v>
      </c>
      <c r="AM177" s="24">
        <v>36</v>
      </c>
      <c r="AN177" s="24">
        <v>38</v>
      </c>
      <c r="AO177" s="24">
        <v>39</v>
      </c>
      <c r="AP177" s="24">
        <v>39</v>
      </c>
      <c r="AQ177" s="24">
        <v>40</v>
      </c>
      <c r="AR177" s="24">
        <v>41</v>
      </c>
      <c r="AS177" s="24">
        <v>41</v>
      </c>
      <c r="AT177" s="24">
        <v>41</v>
      </c>
      <c r="AU177" s="24">
        <v>39</v>
      </c>
      <c r="AV177" s="24">
        <v>40</v>
      </c>
      <c r="AW177" s="24">
        <v>39</v>
      </c>
      <c r="AX177" s="24">
        <v>40</v>
      </c>
      <c r="AY177" s="24">
        <v>38</v>
      </c>
      <c r="AZ177" s="24">
        <v>37</v>
      </c>
      <c r="BA177" s="24">
        <v>37</v>
      </c>
      <c r="BB177" s="24">
        <v>37</v>
      </c>
      <c r="BC177" s="24">
        <v>38</v>
      </c>
      <c r="BD177" s="24">
        <v>37</v>
      </c>
      <c r="BE177" s="24">
        <v>38</v>
      </c>
      <c r="BF177" s="24">
        <v>36</v>
      </c>
      <c r="BG177" s="24">
        <v>37</v>
      </c>
      <c r="BH177" s="24">
        <v>34</v>
      </c>
      <c r="BI177" s="24">
        <v>35</v>
      </c>
      <c r="BJ177" s="24">
        <v>35</v>
      </c>
      <c r="BK177" s="24">
        <v>36</v>
      </c>
      <c r="BL177" s="24">
        <v>34</v>
      </c>
      <c r="BM177" s="24">
        <v>35</v>
      </c>
      <c r="BN177" s="24">
        <v>36</v>
      </c>
      <c r="BO177" s="24">
        <v>33</v>
      </c>
      <c r="BP177" s="24">
        <v>33</v>
      </c>
      <c r="BQ177" s="24">
        <v>32</v>
      </c>
      <c r="BR177" s="24">
        <v>33</v>
      </c>
      <c r="BS177" s="24">
        <v>30</v>
      </c>
      <c r="BT177" s="24">
        <v>31</v>
      </c>
      <c r="BU177" s="24">
        <v>27</v>
      </c>
      <c r="BV177" s="24">
        <v>28</v>
      </c>
      <c r="BW177" s="24">
        <v>25</v>
      </c>
      <c r="BX177" s="24">
        <v>25</v>
      </c>
      <c r="BY177" s="24">
        <v>23</v>
      </c>
      <c r="BZ177" s="24">
        <v>22</v>
      </c>
      <c r="CA177" s="24">
        <v>20</v>
      </c>
      <c r="CB177" s="24">
        <v>20</v>
      </c>
      <c r="CC177" s="24">
        <v>18</v>
      </c>
      <c r="CD177" s="24">
        <v>18</v>
      </c>
      <c r="CE177" s="24">
        <v>16</v>
      </c>
      <c r="CF177" s="24">
        <v>15</v>
      </c>
      <c r="CG177" s="24">
        <v>15</v>
      </c>
      <c r="CH177" s="24">
        <v>12</v>
      </c>
      <c r="CI177" s="24">
        <v>12</v>
      </c>
      <c r="CJ177" s="24">
        <v>11</v>
      </c>
      <c r="CK177" s="24">
        <v>10</v>
      </c>
      <c r="CL177" s="24">
        <v>10</v>
      </c>
      <c r="CM177" s="24">
        <v>9</v>
      </c>
      <c r="CN177" s="24">
        <v>8</v>
      </c>
      <c r="CO177" s="24">
        <v>7</v>
      </c>
      <c r="CP177" s="24">
        <v>6</v>
      </c>
      <c r="CQ177" s="24">
        <v>5</v>
      </c>
      <c r="CR177" s="24">
        <v>5</v>
      </c>
      <c r="CS177" s="24">
        <v>5</v>
      </c>
      <c r="CT177" s="24">
        <v>3</v>
      </c>
      <c r="CU177" s="24">
        <v>4</v>
      </c>
      <c r="CV177" s="24">
        <v>4</v>
      </c>
      <c r="CW177" s="24">
        <v>4</v>
      </c>
      <c r="CX177" s="24">
        <v>3</v>
      </c>
      <c r="CY177" s="24">
        <v>1</v>
      </c>
      <c r="CZ177" s="24">
        <v>2</v>
      </c>
      <c r="DA177" s="24">
        <v>1</v>
      </c>
      <c r="DB177" s="24">
        <v>1</v>
      </c>
      <c r="DC177" s="24">
        <v>55</v>
      </c>
      <c r="DD177" s="24">
        <v>56</v>
      </c>
      <c r="DE177" s="24">
        <v>56</v>
      </c>
      <c r="DF177" s="24">
        <v>56</v>
      </c>
      <c r="DG177" s="24">
        <v>57</v>
      </c>
      <c r="DH177" s="24">
        <v>56</v>
      </c>
      <c r="DI177" s="24">
        <v>57</v>
      </c>
      <c r="DJ177" s="24">
        <v>56</v>
      </c>
      <c r="DK177" s="24">
        <v>56</v>
      </c>
      <c r="DL177" s="24">
        <v>56</v>
      </c>
      <c r="DM177" s="24">
        <v>56</v>
      </c>
      <c r="DN177" s="24">
        <v>55</v>
      </c>
      <c r="DO177" s="24">
        <v>55</v>
      </c>
      <c r="DP177" s="24">
        <v>54</v>
      </c>
      <c r="DQ177" s="24">
        <v>53</v>
      </c>
      <c r="DR177" s="24">
        <v>53</v>
      </c>
      <c r="DS177" s="24">
        <v>52</v>
      </c>
      <c r="DT177" s="24">
        <v>51</v>
      </c>
      <c r="DU177" s="24">
        <v>49</v>
      </c>
      <c r="DV177" s="24">
        <v>48</v>
      </c>
      <c r="DW177" s="24">
        <v>45</v>
      </c>
      <c r="DX177" s="24">
        <v>43</v>
      </c>
      <c r="DY177" s="24">
        <v>42</v>
      </c>
      <c r="DZ177" s="24">
        <v>40</v>
      </c>
      <c r="EA177" s="24">
        <v>38</v>
      </c>
      <c r="EB177" s="24">
        <v>39</v>
      </c>
      <c r="EC177" s="24">
        <v>37</v>
      </c>
      <c r="ED177" s="24">
        <v>37</v>
      </c>
      <c r="EE177" s="24">
        <v>35</v>
      </c>
      <c r="EF177" s="24">
        <v>35</v>
      </c>
      <c r="EG177" s="24">
        <v>36</v>
      </c>
      <c r="EH177" s="24">
        <v>37</v>
      </c>
      <c r="EI177" s="24">
        <v>38</v>
      </c>
      <c r="EJ177" s="24">
        <v>40</v>
      </c>
      <c r="EK177" s="24">
        <v>41</v>
      </c>
      <c r="EL177" s="24">
        <v>40</v>
      </c>
      <c r="EM177" s="24">
        <v>41</v>
      </c>
      <c r="EN177" s="24">
        <v>41</v>
      </c>
      <c r="EO177" s="24">
        <v>40</v>
      </c>
      <c r="EP177" s="24">
        <v>40</v>
      </c>
      <c r="EQ177" s="24">
        <v>38</v>
      </c>
      <c r="ER177" s="24">
        <v>39</v>
      </c>
      <c r="ES177" s="24">
        <v>37</v>
      </c>
      <c r="ET177" s="24">
        <v>38</v>
      </c>
      <c r="EU177" s="24">
        <v>37</v>
      </c>
      <c r="EV177" s="24">
        <v>36</v>
      </c>
      <c r="EW177" s="24">
        <v>36</v>
      </c>
      <c r="EX177" s="24">
        <v>36</v>
      </c>
      <c r="EY177" s="24">
        <v>37</v>
      </c>
      <c r="EZ177" s="24">
        <v>38</v>
      </c>
      <c r="FA177" s="24">
        <v>38</v>
      </c>
      <c r="FB177" s="24">
        <v>37</v>
      </c>
      <c r="FC177" s="24">
        <v>38</v>
      </c>
      <c r="FD177" s="24">
        <v>39</v>
      </c>
      <c r="FE177" s="24">
        <v>38</v>
      </c>
      <c r="FF177" s="24">
        <v>38</v>
      </c>
      <c r="FG177" s="24">
        <v>38</v>
      </c>
      <c r="FH177" s="24">
        <v>37</v>
      </c>
      <c r="FI177" s="24">
        <v>37</v>
      </c>
      <c r="FJ177" s="24">
        <v>37</v>
      </c>
      <c r="FK177" s="24">
        <v>35</v>
      </c>
      <c r="FL177" s="24">
        <v>33</v>
      </c>
      <c r="FM177" s="24">
        <v>34</v>
      </c>
      <c r="FN177" s="24">
        <v>34</v>
      </c>
      <c r="FO177" s="24">
        <v>33</v>
      </c>
      <c r="FP177" s="24">
        <v>31</v>
      </c>
      <c r="FQ177" s="24">
        <v>32</v>
      </c>
      <c r="FR177" s="24">
        <v>31</v>
      </c>
      <c r="FS177" s="24">
        <v>29</v>
      </c>
      <c r="FT177" s="24">
        <v>28</v>
      </c>
      <c r="FU177" s="24">
        <v>28</v>
      </c>
      <c r="FV177" s="24">
        <v>27</v>
      </c>
      <c r="FW177" s="24">
        <v>27</v>
      </c>
      <c r="FX177" s="24">
        <v>25</v>
      </c>
      <c r="FY177" s="24">
        <v>25</v>
      </c>
      <c r="FZ177" s="24">
        <v>22</v>
      </c>
      <c r="GA177" s="24">
        <v>21</v>
      </c>
      <c r="GB177" s="24">
        <v>21</v>
      </c>
      <c r="GC177" s="24">
        <v>18</v>
      </c>
      <c r="GD177" s="24">
        <v>18</v>
      </c>
      <c r="GE177" s="24">
        <v>15</v>
      </c>
      <c r="GF177" s="24">
        <v>15</v>
      </c>
      <c r="GG177" s="24">
        <v>13</v>
      </c>
      <c r="GH177" s="24">
        <v>12</v>
      </c>
      <c r="GI177" s="24">
        <v>11</v>
      </c>
      <c r="GJ177" s="24">
        <v>10</v>
      </c>
      <c r="GK177" s="24">
        <v>8</v>
      </c>
      <c r="GL177" s="24">
        <v>6</v>
      </c>
      <c r="GM177" s="24">
        <v>7</v>
      </c>
      <c r="GN177" s="24">
        <v>5</v>
      </c>
      <c r="GO177" s="24">
        <v>5</v>
      </c>
      <c r="GP177" s="24">
        <v>4</v>
      </c>
      <c r="GQ177" s="24">
        <v>3</v>
      </c>
      <c r="GR177" s="24">
        <v>4</v>
      </c>
      <c r="GS177" s="24">
        <v>3</v>
      </c>
      <c r="GT177" s="24">
        <v>5</v>
      </c>
      <c r="GU177" s="24">
        <v>2</v>
      </c>
      <c r="GV177" s="24">
        <v>2</v>
      </c>
      <c r="GW177" s="24">
        <v>3</v>
      </c>
      <c r="GX177" s="24">
        <v>3</v>
      </c>
      <c r="GY177" s="25">
        <v>1</v>
      </c>
    </row>
    <row r="178" spans="1:207" s="17" customFormat="1" ht="14.25" x14ac:dyDescent="0.2">
      <c r="A178" s="23" t="s">
        <v>221</v>
      </c>
      <c r="B178" s="24">
        <v>2021</v>
      </c>
      <c r="C178" s="24">
        <f>SUM(Tabla1[[#This Row],[Hombres_0]:[Hombres_100 y más]])</f>
        <v>3446</v>
      </c>
      <c r="D178" s="24">
        <f>SUM(Tabla1[[#This Row],[Mujeres_0]:[Mujeres_100 y más]])</f>
        <v>3332</v>
      </c>
      <c r="E178" s="24">
        <f>Tabla1[[#This Row],[TOTAL HOMBRES]]+Tabla1[[#This Row],[TOTAL MUJERES]]</f>
        <v>6778</v>
      </c>
      <c r="F178" s="26">
        <v>58</v>
      </c>
      <c r="G178" s="26">
        <v>59</v>
      </c>
      <c r="H178" s="26">
        <v>60</v>
      </c>
      <c r="I178" s="26">
        <v>60</v>
      </c>
      <c r="J178" s="26">
        <v>61</v>
      </c>
      <c r="K178" s="26">
        <v>62</v>
      </c>
      <c r="L178" s="26">
        <v>63</v>
      </c>
      <c r="M178" s="26">
        <v>64</v>
      </c>
      <c r="N178" s="26">
        <v>65</v>
      </c>
      <c r="O178" s="26">
        <v>65</v>
      </c>
      <c r="P178" s="26">
        <v>66</v>
      </c>
      <c r="Q178" s="26">
        <v>66</v>
      </c>
      <c r="R178" s="26">
        <v>66</v>
      </c>
      <c r="S178" s="26">
        <v>66</v>
      </c>
      <c r="T178" s="26">
        <v>65</v>
      </c>
      <c r="U178" s="26">
        <v>65</v>
      </c>
      <c r="V178" s="26">
        <v>61</v>
      </c>
      <c r="W178" s="26">
        <v>61</v>
      </c>
      <c r="X178" s="26">
        <v>56</v>
      </c>
      <c r="Y178" s="26">
        <v>57</v>
      </c>
      <c r="Z178" s="26">
        <v>55</v>
      </c>
      <c r="AA178" s="26">
        <v>51</v>
      </c>
      <c r="AB178" s="26">
        <v>49</v>
      </c>
      <c r="AC178" s="26">
        <v>47</v>
      </c>
      <c r="AD178" s="26">
        <v>44</v>
      </c>
      <c r="AE178" s="26">
        <v>42</v>
      </c>
      <c r="AF178" s="26">
        <v>39</v>
      </c>
      <c r="AG178" s="26">
        <v>37</v>
      </c>
      <c r="AH178" s="26">
        <v>36</v>
      </c>
      <c r="AI178" s="26">
        <v>36</v>
      </c>
      <c r="AJ178" s="26">
        <v>35</v>
      </c>
      <c r="AK178" s="26">
        <v>35</v>
      </c>
      <c r="AL178" s="26">
        <v>35</v>
      </c>
      <c r="AM178" s="26">
        <v>37</v>
      </c>
      <c r="AN178" s="26">
        <v>37</v>
      </c>
      <c r="AO178" s="26">
        <v>39</v>
      </c>
      <c r="AP178" s="26">
        <v>39</v>
      </c>
      <c r="AQ178" s="26">
        <v>39</v>
      </c>
      <c r="AR178" s="26">
        <v>41</v>
      </c>
      <c r="AS178" s="26">
        <v>41</v>
      </c>
      <c r="AT178" s="26">
        <v>41</v>
      </c>
      <c r="AU178" s="26">
        <v>40</v>
      </c>
      <c r="AV178" s="26">
        <v>40</v>
      </c>
      <c r="AW178" s="26">
        <v>40</v>
      </c>
      <c r="AX178" s="26">
        <v>40</v>
      </c>
      <c r="AY178" s="26">
        <v>39</v>
      </c>
      <c r="AZ178" s="26">
        <v>37</v>
      </c>
      <c r="BA178" s="26">
        <v>37</v>
      </c>
      <c r="BB178" s="26">
        <v>37</v>
      </c>
      <c r="BC178" s="26">
        <v>37</v>
      </c>
      <c r="BD178" s="26">
        <v>37</v>
      </c>
      <c r="BE178" s="26">
        <v>39</v>
      </c>
      <c r="BF178" s="26">
        <v>36</v>
      </c>
      <c r="BG178" s="26">
        <v>36</v>
      </c>
      <c r="BH178" s="26">
        <v>36</v>
      </c>
      <c r="BI178" s="26">
        <v>36</v>
      </c>
      <c r="BJ178" s="26">
        <v>34</v>
      </c>
      <c r="BK178" s="26">
        <v>36</v>
      </c>
      <c r="BL178" s="26">
        <v>36</v>
      </c>
      <c r="BM178" s="26">
        <v>35</v>
      </c>
      <c r="BN178" s="26">
        <v>36</v>
      </c>
      <c r="BO178" s="26">
        <v>35</v>
      </c>
      <c r="BP178" s="26">
        <v>33</v>
      </c>
      <c r="BQ178" s="26">
        <v>32</v>
      </c>
      <c r="BR178" s="26">
        <v>34</v>
      </c>
      <c r="BS178" s="26">
        <v>32</v>
      </c>
      <c r="BT178" s="26">
        <v>30</v>
      </c>
      <c r="BU178" s="26">
        <v>28</v>
      </c>
      <c r="BV178" s="26">
        <v>29</v>
      </c>
      <c r="BW178" s="26">
        <v>26</v>
      </c>
      <c r="BX178" s="26">
        <v>25</v>
      </c>
      <c r="BY178" s="26">
        <v>23</v>
      </c>
      <c r="BZ178" s="26">
        <v>24</v>
      </c>
      <c r="CA178" s="26">
        <v>21</v>
      </c>
      <c r="CB178" s="26">
        <v>20</v>
      </c>
      <c r="CC178" s="26">
        <v>19</v>
      </c>
      <c r="CD178" s="26">
        <v>18</v>
      </c>
      <c r="CE178" s="26">
        <v>16</v>
      </c>
      <c r="CF178" s="26">
        <v>16</v>
      </c>
      <c r="CG178" s="26">
        <v>14</v>
      </c>
      <c r="CH178" s="26">
        <v>14</v>
      </c>
      <c r="CI178" s="26">
        <v>12</v>
      </c>
      <c r="CJ178" s="26">
        <v>12</v>
      </c>
      <c r="CK178" s="26">
        <v>9</v>
      </c>
      <c r="CL178" s="26">
        <v>10</v>
      </c>
      <c r="CM178" s="26">
        <v>9</v>
      </c>
      <c r="CN178" s="26">
        <v>8</v>
      </c>
      <c r="CO178" s="26">
        <v>7</v>
      </c>
      <c r="CP178" s="26">
        <v>7</v>
      </c>
      <c r="CQ178" s="26">
        <v>4</v>
      </c>
      <c r="CR178" s="26">
        <v>5</v>
      </c>
      <c r="CS178" s="26">
        <v>6</v>
      </c>
      <c r="CT178" s="26">
        <v>3</v>
      </c>
      <c r="CU178" s="26">
        <v>4</v>
      </c>
      <c r="CV178" s="26">
        <v>3</v>
      </c>
      <c r="CW178" s="26">
        <v>5</v>
      </c>
      <c r="CX178" s="26">
        <v>3</v>
      </c>
      <c r="CY178" s="26">
        <v>1</v>
      </c>
      <c r="CZ178" s="26">
        <v>2</v>
      </c>
      <c r="DA178" s="26">
        <v>1</v>
      </c>
      <c r="DB178" s="26">
        <v>1</v>
      </c>
      <c r="DC178" s="26">
        <v>54</v>
      </c>
      <c r="DD178" s="26">
        <v>56</v>
      </c>
      <c r="DE178" s="26">
        <v>55</v>
      </c>
      <c r="DF178" s="26">
        <v>57</v>
      </c>
      <c r="DG178" s="26">
        <v>57</v>
      </c>
      <c r="DH178" s="26">
        <v>56</v>
      </c>
      <c r="DI178" s="26">
        <v>57</v>
      </c>
      <c r="DJ178" s="26">
        <v>56</v>
      </c>
      <c r="DK178" s="26">
        <v>57</v>
      </c>
      <c r="DL178" s="26">
        <v>55</v>
      </c>
      <c r="DM178" s="26">
        <v>56</v>
      </c>
      <c r="DN178" s="26">
        <v>56</v>
      </c>
      <c r="DO178" s="26">
        <v>55</v>
      </c>
      <c r="DP178" s="26">
        <v>54</v>
      </c>
      <c r="DQ178" s="26">
        <v>53</v>
      </c>
      <c r="DR178" s="26">
        <v>54</v>
      </c>
      <c r="DS178" s="26">
        <v>51</v>
      </c>
      <c r="DT178" s="26">
        <v>51</v>
      </c>
      <c r="DU178" s="26">
        <v>49</v>
      </c>
      <c r="DV178" s="26">
        <v>48</v>
      </c>
      <c r="DW178" s="26">
        <v>44</v>
      </c>
      <c r="DX178" s="26">
        <v>44</v>
      </c>
      <c r="DY178" s="26">
        <v>42</v>
      </c>
      <c r="DZ178" s="26">
        <v>40</v>
      </c>
      <c r="EA178" s="26">
        <v>38</v>
      </c>
      <c r="EB178" s="26">
        <v>39</v>
      </c>
      <c r="EC178" s="26">
        <v>38</v>
      </c>
      <c r="ED178" s="26">
        <v>37</v>
      </c>
      <c r="EE178" s="26">
        <v>36</v>
      </c>
      <c r="EF178" s="26">
        <v>36</v>
      </c>
      <c r="EG178" s="26">
        <v>35</v>
      </c>
      <c r="EH178" s="26">
        <v>38</v>
      </c>
      <c r="EI178" s="26">
        <v>39</v>
      </c>
      <c r="EJ178" s="26">
        <v>38</v>
      </c>
      <c r="EK178" s="26">
        <v>40</v>
      </c>
      <c r="EL178" s="26">
        <v>41</v>
      </c>
      <c r="EM178" s="26">
        <v>41</v>
      </c>
      <c r="EN178" s="26">
        <v>40</v>
      </c>
      <c r="EO178" s="26">
        <v>41</v>
      </c>
      <c r="EP178" s="26">
        <v>39</v>
      </c>
      <c r="EQ178" s="26">
        <v>39</v>
      </c>
      <c r="ER178" s="26">
        <v>39</v>
      </c>
      <c r="ES178" s="26">
        <v>37</v>
      </c>
      <c r="ET178" s="26">
        <v>38</v>
      </c>
      <c r="EU178" s="26">
        <v>37</v>
      </c>
      <c r="EV178" s="26">
        <v>37</v>
      </c>
      <c r="EW178" s="26">
        <v>35</v>
      </c>
      <c r="EX178" s="26">
        <v>36</v>
      </c>
      <c r="EY178" s="26">
        <v>36</v>
      </c>
      <c r="EZ178" s="26">
        <v>39</v>
      </c>
      <c r="FA178" s="26">
        <v>37</v>
      </c>
      <c r="FB178" s="26">
        <v>38</v>
      </c>
      <c r="FC178" s="26">
        <v>38</v>
      </c>
      <c r="FD178" s="26">
        <v>39</v>
      </c>
      <c r="FE178" s="26">
        <v>38</v>
      </c>
      <c r="FF178" s="26">
        <v>39</v>
      </c>
      <c r="FG178" s="26">
        <v>38</v>
      </c>
      <c r="FH178" s="26">
        <v>37</v>
      </c>
      <c r="FI178" s="26">
        <v>38</v>
      </c>
      <c r="FJ178" s="26">
        <v>36</v>
      </c>
      <c r="FK178" s="26">
        <v>36</v>
      </c>
      <c r="FL178" s="26">
        <v>34</v>
      </c>
      <c r="FM178" s="26">
        <v>35</v>
      </c>
      <c r="FN178" s="26">
        <v>34</v>
      </c>
      <c r="FO178" s="26">
        <v>33</v>
      </c>
      <c r="FP178" s="26">
        <v>32</v>
      </c>
      <c r="FQ178" s="26">
        <v>32</v>
      </c>
      <c r="FR178" s="26">
        <v>32</v>
      </c>
      <c r="FS178" s="26">
        <v>31</v>
      </c>
      <c r="FT178" s="26">
        <v>29</v>
      </c>
      <c r="FU178" s="26">
        <v>28</v>
      </c>
      <c r="FV178" s="26">
        <v>28</v>
      </c>
      <c r="FW178" s="26">
        <v>27</v>
      </c>
      <c r="FX178" s="26">
        <v>26</v>
      </c>
      <c r="FY178" s="26">
        <v>26</v>
      </c>
      <c r="FZ178" s="26">
        <v>23</v>
      </c>
      <c r="GA178" s="26">
        <v>22</v>
      </c>
      <c r="GB178" s="26">
        <v>21</v>
      </c>
      <c r="GC178" s="26">
        <v>19</v>
      </c>
      <c r="GD178" s="26">
        <v>18</v>
      </c>
      <c r="GE178" s="26">
        <v>17</v>
      </c>
      <c r="GF178" s="26">
        <v>16</v>
      </c>
      <c r="GG178" s="26">
        <v>13</v>
      </c>
      <c r="GH178" s="26">
        <v>12</v>
      </c>
      <c r="GI178" s="26">
        <v>12</v>
      </c>
      <c r="GJ178" s="26">
        <v>9</v>
      </c>
      <c r="GK178" s="26">
        <v>8</v>
      </c>
      <c r="GL178" s="26">
        <v>8</v>
      </c>
      <c r="GM178" s="26">
        <v>5</v>
      </c>
      <c r="GN178" s="26">
        <v>6</v>
      </c>
      <c r="GO178" s="26">
        <v>5</v>
      </c>
      <c r="GP178" s="26">
        <v>4</v>
      </c>
      <c r="GQ178" s="26">
        <v>4</v>
      </c>
      <c r="GR178" s="26">
        <v>3</v>
      </c>
      <c r="GS178" s="26">
        <v>4</v>
      </c>
      <c r="GT178" s="26">
        <v>4</v>
      </c>
      <c r="GU178" s="26">
        <v>3</v>
      </c>
      <c r="GV178" s="26">
        <v>2</v>
      </c>
      <c r="GW178" s="26">
        <v>2</v>
      </c>
      <c r="GX178" s="26">
        <v>4</v>
      </c>
      <c r="GY178" s="26">
        <v>1</v>
      </c>
    </row>
    <row r="179" spans="1:207" s="17" customFormat="1" ht="12.75" hidden="1" x14ac:dyDescent="0.2">
      <c r="A179" s="23" t="s">
        <v>222</v>
      </c>
      <c r="B179" s="24">
        <v>2011</v>
      </c>
      <c r="C179" s="24">
        <f>SUM(Tabla1[[#This Row],[Hombres_0]:[Hombres_100 y más]])</f>
        <v>912</v>
      </c>
      <c r="D179" s="24">
        <f>SUM(Tabla1[[#This Row],[Mujeres_0]:[Mujeres_100 y más]])</f>
        <v>811</v>
      </c>
      <c r="E179" s="24">
        <f>Tabla1[[#This Row],[TOTAL HOMBRES]]+Tabla1[[#This Row],[TOTAL MUJERES]]</f>
        <v>1723</v>
      </c>
      <c r="F179" s="24">
        <v>19</v>
      </c>
      <c r="G179" s="24">
        <v>20</v>
      </c>
      <c r="H179" s="24">
        <v>19</v>
      </c>
      <c r="I179" s="24">
        <v>19</v>
      </c>
      <c r="J179" s="24">
        <v>20</v>
      </c>
      <c r="K179" s="24">
        <v>20</v>
      </c>
      <c r="L179" s="24">
        <v>20</v>
      </c>
      <c r="M179" s="24">
        <v>19</v>
      </c>
      <c r="N179" s="24">
        <v>19</v>
      </c>
      <c r="O179" s="24">
        <v>19</v>
      </c>
      <c r="P179" s="24">
        <v>19</v>
      </c>
      <c r="Q179" s="24">
        <v>19</v>
      </c>
      <c r="R179" s="24">
        <v>19</v>
      </c>
      <c r="S179" s="24">
        <v>19</v>
      </c>
      <c r="T179" s="24">
        <v>20</v>
      </c>
      <c r="U179" s="24">
        <v>20</v>
      </c>
      <c r="V179" s="24">
        <v>21</v>
      </c>
      <c r="W179" s="24">
        <v>22</v>
      </c>
      <c r="X179" s="24">
        <v>21</v>
      </c>
      <c r="Y179" s="24">
        <v>21</v>
      </c>
      <c r="Z179" s="24">
        <v>20</v>
      </c>
      <c r="AA179" s="24">
        <v>18</v>
      </c>
      <c r="AB179" s="24">
        <v>17</v>
      </c>
      <c r="AC179" s="24">
        <v>17</v>
      </c>
      <c r="AD179" s="24">
        <v>15</v>
      </c>
      <c r="AE179" s="24">
        <v>15</v>
      </c>
      <c r="AF179" s="24">
        <v>14</v>
      </c>
      <c r="AG179" s="24">
        <v>14</v>
      </c>
      <c r="AH179" s="24">
        <v>13</v>
      </c>
      <c r="AI179" s="24">
        <v>13</v>
      </c>
      <c r="AJ179" s="24">
        <v>13</v>
      </c>
      <c r="AK179" s="24">
        <v>12</v>
      </c>
      <c r="AL179" s="24">
        <v>12</v>
      </c>
      <c r="AM179" s="24">
        <v>12</v>
      </c>
      <c r="AN179" s="24">
        <v>10</v>
      </c>
      <c r="AO179" s="24">
        <v>10</v>
      </c>
      <c r="AP179" s="24">
        <v>10</v>
      </c>
      <c r="AQ179" s="24">
        <v>10</v>
      </c>
      <c r="AR179" s="24">
        <v>10</v>
      </c>
      <c r="AS179" s="24">
        <v>9</v>
      </c>
      <c r="AT179" s="24">
        <v>9</v>
      </c>
      <c r="AU179" s="24">
        <v>9</v>
      </c>
      <c r="AV179" s="24">
        <v>9</v>
      </c>
      <c r="AW179" s="24">
        <v>9</v>
      </c>
      <c r="AX179" s="24">
        <v>9</v>
      </c>
      <c r="AY179" s="24">
        <v>9</v>
      </c>
      <c r="AZ179" s="24">
        <v>9</v>
      </c>
      <c r="BA179" s="24">
        <v>9</v>
      </c>
      <c r="BB179" s="24">
        <v>9</v>
      </c>
      <c r="BC179" s="24">
        <v>9</v>
      </c>
      <c r="BD179" s="24">
        <v>9</v>
      </c>
      <c r="BE179" s="24">
        <v>9</v>
      </c>
      <c r="BF179" s="24">
        <v>9</v>
      </c>
      <c r="BG179" s="24">
        <v>9</v>
      </c>
      <c r="BH179" s="24">
        <v>9</v>
      </c>
      <c r="BI179" s="24">
        <v>8</v>
      </c>
      <c r="BJ179" s="24">
        <v>8</v>
      </c>
      <c r="BK179" s="24">
        <v>8</v>
      </c>
      <c r="BL179" s="24">
        <v>7</v>
      </c>
      <c r="BM179" s="24">
        <v>7</v>
      </c>
      <c r="BN179" s="24">
        <v>6</v>
      </c>
      <c r="BO179" s="24">
        <v>5</v>
      </c>
      <c r="BP179" s="24">
        <v>5</v>
      </c>
      <c r="BQ179" s="24">
        <v>5</v>
      </c>
      <c r="BR179" s="24">
        <v>4</v>
      </c>
      <c r="BS179" s="24">
        <v>4</v>
      </c>
      <c r="BT179" s="24">
        <v>4</v>
      </c>
      <c r="BU179" s="24">
        <v>4</v>
      </c>
      <c r="BV179" s="24">
        <v>4</v>
      </c>
      <c r="BW179" s="24">
        <v>4</v>
      </c>
      <c r="BX179" s="24">
        <v>3</v>
      </c>
      <c r="BY179" s="24">
        <v>3</v>
      </c>
      <c r="BZ179" s="24">
        <v>3</v>
      </c>
      <c r="CA179" s="24">
        <v>3</v>
      </c>
      <c r="CB179" s="24">
        <v>3</v>
      </c>
      <c r="CC179" s="24">
        <v>3</v>
      </c>
      <c r="CD179" s="24">
        <v>3</v>
      </c>
      <c r="CE179" s="24">
        <v>2</v>
      </c>
      <c r="CF179" s="24">
        <v>2</v>
      </c>
      <c r="CG179" s="24">
        <v>2</v>
      </c>
      <c r="CH179" s="24">
        <v>2</v>
      </c>
      <c r="CI179" s="24">
        <v>2</v>
      </c>
      <c r="CJ179" s="24">
        <v>1</v>
      </c>
      <c r="CK179" s="24">
        <v>1</v>
      </c>
      <c r="CL179" s="24">
        <v>1</v>
      </c>
      <c r="CM179" s="24">
        <v>1</v>
      </c>
      <c r="CN179" s="24">
        <v>0</v>
      </c>
      <c r="CO179" s="24">
        <v>0</v>
      </c>
      <c r="CP179" s="24">
        <v>0</v>
      </c>
      <c r="CQ179" s="24">
        <v>0</v>
      </c>
      <c r="CR179" s="24">
        <v>0</v>
      </c>
      <c r="CS179" s="24">
        <v>0</v>
      </c>
      <c r="CT179" s="24">
        <v>0</v>
      </c>
      <c r="CU179" s="24">
        <v>0</v>
      </c>
      <c r="CV179" s="24">
        <v>0</v>
      </c>
      <c r="CW179" s="24">
        <v>0</v>
      </c>
      <c r="CX179" s="24">
        <v>0</v>
      </c>
      <c r="CY179" s="24">
        <v>0</v>
      </c>
      <c r="CZ179" s="24">
        <v>0</v>
      </c>
      <c r="DA179" s="24">
        <v>0</v>
      </c>
      <c r="DB179" s="24">
        <v>0</v>
      </c>
      <c r="DC179" s="24">
        <v>23</v>
      </c>
      <c r="DD179" s="24">
        <v>22</v>
      </c>
      <c r="DE179" s="24">
        <v>21</v>
      </c>
      <c r="DF179" s="24">
        <v>20</v>
      </c>
      <c r="DG179" s="24">
        <v>20</v>
      </c>
      <c r="DH179" s="24">
        <v>19</v>
      </c>
      <c r="DI179" s="24">
        <v>19</v>
      </c>
      <c r="DJ179" s="24">
        <v>19</v>
      </c>
      <c r="DK179" s="24">
        <v>19</v>
      </c>
      <c r="DL179" s="24">
        <v>18</v>
      </c>
      <c r="DM179" s="24">
        <v>18</v>
      </c>
      <c r="DN179" s="24">
        <v>18</v>
      </c>
      <c r="DO179" s="24">
        <v>17</v>
      </c>
      <c r="DP179" s="24">
        <v>15</v>
      </c>
      <c r="DQ179" s="24">
        <v>15</v>
      </c>
      <c r="DR179" s="24">
        <v>15</v>
      </c>
      <c r="DS179" s="24">
        <v>13</v>
      </c>
      <c r="DT179" s="24">
        <v>12</v>
      </c>
      <c r="DU179" s="24">
        <v>12</v>
      </c>
      <c r="DV179" s="24">
        <v>11</v>
      </c>
      <c r="DW179" s="24">
        <v>11</v>
      </c>
      <c r="DX179" s="24">
        <v>11</v>
      </c>
      <c r="DY179" s="24">
        <v>11</v>
      </c>
      <c r="DZ179" s="24">
        <v>11</v>
      </c>
      <c r="EA179" s="24">
        <v>12</v>
      </c>
      <c r="EB179" s="24">
        <v>12</v>
      </c>
      <c r="EC179" s="24">
        <v>12</v>
      </c>
      <c r="ED179" s="24">
        <v>12</v>
      </c>
      <c r="EE179" s="24">
        <v>12</v>
      </c>
      <c r="EF179" s="24">
        <v>11</v>
      </c>
      <c r="EG179" s="24">
        <v>11</v>
      </c>
      <c r="EH179" s="24">
        <v>11</v>
      </c>
      <c r="EI179" s="24">
        <v>11</v>
      </c>
      <c r="EJ179" s="24">
        <v>11</v>
      </c>
      <c r="EK179" s="24">
        <v>11</v>
      </c>
      <c r="EL179" s="24">
        <v>9</v>
      </c>
      <c r="EM179" s="24">
        <v>9</v>
      </c>
      <c r="EN179" s="24">
        <v>9</v>
      </c>
      <c r="EO179" s="24">
        <v>9</v>
      </c>
      <c r="EP179" s="24">
        <v>9</v>
      </c>
      <c r="EQ179" s="24">
        <v>8</v>
      </c>
      <c r="ER179" s="24">
        <v>9</v>
      </c>
      <c r="ES179" s="24">
        <v>9</v>
      </c>
      <c r="ET179" s="24">
        <v>9</v>
      </c>
      <c r="EU179" s="24">
        <v>9</v>
      </c>
      <c r="EV179" s="24">
        <v>9</v>
      </c>
      <c r="EW179" s="24">
        <v>9</v>
      </c>
      <c r="EX179" s="24">
        <v>9</v>
      </c>
      <c r="EY179" s="24">
        <v>9</v>
      </c>
      <c r="EZ179" s="24">
        <v>9</v>
      </c>
      <c r="FA179" s="24">
        <v>9</v>
      </c>
      <c r="FB179" s="24">
        <v>8</v>
      </c>
      <c r="FC179" s="24">
        <v>8</v>
      </c>
      <c r="FD179" s="24">
        <v>8</v>
      </c>
      <c r="FE179" s="24">
        <v>8</v>
      </c>
      <c r="FF179" s="24">
        <v>8</v>
      </c>
      <c r="FG179" s="24">
        <v>8</v>
      </c>
      <c r="FH179" s="24">
        <v>7</v>
      </c>
      <c r="FI179" s="24">
        <v>7</v>
      </c>
      <c r="FJ179" s="24">
        <v>7</v>
      </c>
      <c r="FK179" s="24">
        <v>6</v>
      </c>
      <c r="FL179" s="24">
        <v>6</v>
      </c>
      <c r="FM179" s="24">
        <v>5</v>
      </c>
      <c r="FN179" s="24">
        <v>5</v>
      </c>
      <c r="FO179" s="24">
        <v>5</v>
      </c>
      <c r="FP179" s="24">
        <v>5</v>
      </c>
      <c r="FQ179" s="24">
        <v>4</v>
      </c>
      <c r="FR179" s="24">
        <v>4</v>
      </c>
      <c r="FS179" s="24">
        <v>3</v>
      </c>
      <c r="FT179" s="24">
        <v>3</v>
      </c>
      <c r="FU179" s="24">
        <v>3</v>
      </c>
      <c r="FV179" s="24">
        <v>3</v>
      </c>
      <c r="FW179" s="24">
        <v>3</v>
      </c>
      <c r="FX179" s="24">
        <v>3</v>
      </c>
      <c r="FY179" s="24">
        <v>2</v>
      </c>
      <c r="FZ179" s="24">
        <v>2</v>
      </c>
      <c r="GA179" s="24">
        <v>2</v>
      </c>
      <c r="GB179" s="24">
        <v>2</v>
      </c>
      <c r="GC179" s="24">
        <v>2</v>
      </c>
      <c r="GD179" s="24">
        <v>2</v>
      </c>
      <c r="GE179" s="24">
        <v>2</v>
      </c>
      <c r="GF179" s="24">
        <v>2</v>
      </c>
      <c r="GG179" s="24">
        <v>2</v>
      </c>
      <c r="GH179" s="24">
        <v>2</v>
      </c>
      <c r="GI179" s="24">
        <v>1</v>
      </c>
      <c r="GJ179" s="24">
        <v>1</v>
      </c>
      <c r="GK179" s="24">
        <v>1</v>
      </c>
      <c r="GL179" s="24">
        <v>1</v>
      </c>
      <c r="GM179" s="24">
        <v>1</v>
      </c>
      <c r="GN179" s="24">
        <v>0</v>
      </c>
      <c r="GO179" s="24">
        <v>0</v>
      </c>
      <c r="GP179" s="24">
        <v>0</v>
      </c>
      <c r="GQ179" s="24">
        <v>0</v>
      </c>
      <c r="GR179" s="24">
        <v>0</v>
      </c>
      <c r="GS179" s="24">
        <v>0</v>
      </c>
      <c r="GT179" s="24">
        <v>0</v>
      </c>
      <c r="GU179" s="24">
        <v>0</v>
      </c>
      <c r="GV179" s="24">
        <v>0</v>
      </c>
      <c r="GW179" s="24">
        <v>0</v>
      </c>
      <c r="GX179" s="24">
        <v>0</v>
      </c>
      <c r="GY179" s="25">
        <v>0</v>
      </c>
    </row>
    <row r="180" spans="1:207" s="17" customFormat="1" ht="12.75" hidden="1" x14ac:dyDescent="0.2">
      <c r="A180" s="23" t="s">
        <v>222</v>
      </c>
      <c r="B180" s="24">
        <v>2012</v>
      </c>
      <c r="C180" s="24">
        <f>SUM(Tabla1[[#This Row],[Hombres_0]:[Hombres_100 y más]])</f>
        <v>932</v>
      </c>
      <c r="D180" s="24">
        <f>SUM(Tabla1[[#This Row],[Mujeres_0]:[Mujeres_100 y más]])</f>
        <v>807</v>
      </c>
      <c r="E180" s="24">
        <f>Tabla1[[#This Row],[TOTAL HOMBRES]]+Tabla1[[#This Row],[TOTAL MUJERES]]</f>
        <v>1739</v>
      </c>
      <c r="F180" s="24">
        <v>18</v>
      </c>
      <c r="G180" s="24">
        <v>19</v>
      </c>
      <c r="H180" s="24">
        <v>19</v>
      </c>
      <c r="I180" s="24">
        <v>19</v>
      </c>
      <c r="J180" s="24">
        <v>20</v>
      </c>
      <c r="K180" s="24">
        <v>20</v>
      </c>
      <c r="L180" s="24">
        <v>20</v>
      </c>
      <c r="M180" s="24">
        <v>20</v>
      </c>
      <c r="N180" s="24">
        <v>20</v>
      </c>
      <c r="O180" s="24">
        <v>20</v>
      </c>
      <c r="P180" s="24">
        <v>20</v>
      </c>
      <c r="Q180" s="24">
        <v>20</v>
      </c>
      <c r="R180" s="24">
        <v>20</v>
      </c>
      <c r="S180" s="24">
        <v>20</v>
      </c>
      <c r="T180" s="24">
        <v>21</v>
      </c>
      <c r="U180" s="24">
        <v>22</v>
      </c>
      <c r="V180" s="24">
        <v>22</v>
      </c>
      <c r="W180" s="24">
        <v>21</v>
      </c>
      <c r="X180" s="24">
        <v>21</v>
      </c>
      <c r="Y180" s="24">
        <v>21</v>
      </c>
      <c r="Z180" s="24">
        <v>19</v>
      </c>
      <c r="AA180" s="24">
        <v>19</v>
      </c>
      <c r="AB180" s="24">
        <v>17</v>
      </c>
      <c r="AC180" s="24">
        <v>17</v>
      </c>
      <c r="AD180" s="24">
        <v>16</v>
      </c>
      <c r="AE180" s="24">
        <v>15</v>
      </c>
      <c r="AF180" s="24">
        <v>15</v>
      </c>
      <c r="AG180" s="24">
        <v>14</v>
      </c>
      <c r="AH180" s="24">
        <v>14</v>
      </c>
      <c r="AI180" s="24">
        <v>14</v>
      </c>
      <c r="AJ180" s="24">
        <v>13</v>
      </c>
      <c r="AK180" s="24">
        <v>13</v>
      </c>
      <c r="AL180" s="24">
        <v>12</v>
      </c>
      <c r="AM180" s="24">
        <v>11</v>
      </c>
      <c r="AN180" s="24">
        <v>11</v>
      </c>
      <c r="AO180" s="24">
        <v>11</v>
      </c>
      <c r="AP180" s="24">
        <v>11</v>
      </c>
      <c r="AQ180" s="24">
        <v>10</v>
      </c>
      <c r="AR180" s="24">
        <v>10</v>
      </c>
      <c r="AS180" s="24">
        <v>10</v>
      </c>
      <c r="AT180" s="24">
        <v>10</v>
      </c>
      <c r="AU180" s="24">
        <v>10</v>
      </c>
      <c r="AV180" s="24">
        <v>10</v>
      </c>
      <c r="AW180" s="24">
        <v>10</v>
      </c>
      <c r="AX180" s="24">
        <v>10</v>
      </c>
      <c r="AY180" s="24">
        <v>10</v>
      </c>
      <c r="AZ180" s="24">
        <v>10</v>
      </c>
      <c r="BA180" s="24">
        <v>10</v>
      </c>
      <c r="BB180" s="24">
        <v>9</v>
      </c>
      <c r="BC180" s="24">
        <v>9</v>
      </c>
      <c r="BD180" s="24">
        <v>9</v>
      </c>
      <c r="BE180" s="24">
        <v>9</v>
      </c>
      <c r="BF180" s="24">
        <v>8</v>
      </c>
      <c r="BG180" s="24">
        <v>7</v>
      </c>
      <c r="BH180" s="24">
        <v>7</v>
      </c>
      <c r="BI180" s="24">
        <v>7</v>
      </c>
      <c r="BJ180" s="24">
        <v>6</v>
      </c>
      <c r="BK180" s="24">
        <v>6</v>
      </c>
      <c r="BL180" s="24">
        <v>6</v>
      </c>
      <c r="BM180" s="24">
        <v>6</v>
      </c>
      <c r="BN180" s="24">
        <v>6</v>
      </c>
      <c r="BO180" s="24">
        <v>6</v>
      </c>
      <c r="BP180" s="24">
        <v>5</v>
      </c>
      <c r="BQ180" s="24">
        <v>5</v>
      </c>
      <c r="BR180" s="24">
        <v>5</v>
      </c>
      <c r="BS180" s="24">
        <v>5</v>
      </c>
      <c r="BT180" s="24">
        <v>5</v>
      </c>
      <c r="BU180" s="24">
        <v>5</v>
      </c>
      <c r="BV180" s="24">
        <v>5</v>
      </c>
      <c r="BW180" s="24">
        <v>5</v>
      </c>
      <c r="BX180" s="24">
        <v>4</v>
      </c>
      <c r="BY180" s="24">
        <v>4</v>
      </c>
      <c r="BZ180" s="24">
        <v>3</v>
      </c>
      <c r="CA180" s="24">
        <v>3</v>
      </c>
      <c r="CB180" s="24">
        <v>3</v>
      </c>
      <c r="CC180" s="24">
        <v>2</v>
      </c>
      <c r="CD180" s="24">
        <v>2</v>
      </c>
      <c r="CE180" s="24">
        <v>2</v>
      </c>
      <c r="CF180" s="24">
        <v>2</v>
      </c>
      <c r="CG180" s="24">
        <v>2</v>
      </c>
      <c r="CH180" s="24">
        <v>2</v>
      </c>
      <c r="CI180" s="24">
        <v>2</v>
      </c>
      <c r="CJ180" s="24">
        <v>1</v>
      </c>
      <c r="CK180" s="24">
        <v>1</v>
      </c>
      <c r="CL180" s="24">
        <v>1</v>
      </c>
      <c r="CM180" s="24">
        <v>1</v>
      </c>
      <c r="CN180" s="24">
        <v>1</v>
      </c>
      <c r="CO180" s="24">
        <v>0</v>
      </c>
      <c r="CP180" s="24">
        <v>0</v>
      </c>
      <c r="CQ180" s="24">
        <v>0</v>
      </c>
      <c r="CR180" s="24">
        <v>0</v>
      </c>
      <c r="CS180" s="24">
        <v>0</v>
      </c>
      <c r="CT180" s="24">
        <v>0</v>
      </c>
      <c r="CU180" s="24">
        <v>0</v>
      </c>
      <c r="CV180" s="24">
        <v>0</v>
      </c>
      <c r="CW180" s="24">
        <v>0</v>
      </c>
      <c r="CX180" s="24">
        <v>0</v>
      </c>
      <c r="CY180" s="24">
        <v>0</v>
      </c>
      <c r="CZ180" s="24">
        <v>0</v>
      </c>
      <c r="DA180" s="24">
        <v>0</v>
      </c>
      <c r="DB180" s="24">
        <v>0</v>
      </c>
      <c r="DC180" s="24">
        <v>22</v>
      </c>
      <c r="DD180" s="24">
        <v>22</v>
      </c>
      <c r="DE180" s="24">
        <v>23</v>
      </c>
      <c r="DF180" s="24">
        <v>21</v>
      </c>
      <c r="DG180" s="24">
        <v>20</v>
      </c>
      <c r="DH180" s="24">
        <v>20</v>
      </c>
      <c r="DI180" s="24">
        <v>19</v>
      </c>
      <c r="DJ180" s="24">
        <v>19</v>
      </c>
      <c r="DK180" s="24">
        <v>18</v>
      </c>
      <c r="DL180" s="24">
        <v>17</v>
      </c>
      <c r="DM180" s="24">
        <v>18</v>
      </c>
      <c r="DN180" s="24">
        <v>16</v>
      </c>
      <c r="DO180" s="24">
        <v>16</v>
      </c>
      <c r="DP180" s="24">
        <v>15</v>
      </c>
      <c r="DQ180" s="24">
        <v>15</v>
      </c>
      <c r="DR180" s="24">
        <v>14</v>
      </c>
      <c r="DS180" s="24">
        <v>13</v>
      </c>
      <c r="DT180" s="24">
        <v>13</v>
      </c>
      <c r="DU180" s="24">
        <v>13</v>
      </c>
      <c r="DV180" s="24">
        <v>13</v>
      </c>
      <c r="DW180" s="24">
        <v>12</v>
      </c>
      <c r="DX180" s="24">
        <v>12</v>
      </c>
      <c r="DY180" s="24">
        <v>12</v>
      </c>
      <c r="DZ180" s="24">
        <v>12</v>
      </c>
      <c r="EA180" s="24">
        <v>11</v>
      </c>
      <c r="EB180" s="24">
        <v>11</v>
      </c>
      <c r="EC180" s="24">
        <v>11</v>
      </c>
      <c r="ED180" s="24">
        <v>11</v>
      </c>
      <c r="EE180" s="24">
        <v>11</v>
      </c>
      <c r="EF180" s="24">
        <v>11</v>
      </c>
      <c r="EG180" s="24">
        <v>11</v>
      </c>
      <c r="EH180" s="24">
        <v>11</v>
      </c>
      <c r="EI180" s="24">
        <v>11</v>
      </c>
      <c r="EJ180" s="24">
        <v>11</v>
      </c>
      <c r="EK180" s="24">
        <v>10</v>
      </c>
      <c r="EL180" s="24">
        <v>10</v>
      </c>
      <c r="EM180" s="24">
        <v>10</v>
      </c>
      <c r="EN180" s="24">
        <v>9</v>
      </c>
      <c r="EO180" s="24">
        <v>9</v>
      </c>
      <c r="EP180" s="24">
        <v>9</v>
      </c>
      <c r="EQ180" s="24">
        <v>9</v>
      </c>
      <c r="ER180" s="24">
        <v>9</v>
      </c>
      <c r="ES180" s="24">
        <v>10</v>
      </c>
      <c r="ET180" s="24">
        <v>10</v>
      </c>
      <c r="EU180" s="24">
        <v>9</v>
      </c>
      <c r="EV180" s="24">
        <v>9</v>
      </c>
      <c r="EW180" s="24">
        <v>8</v>
      </c>
      <c r="EX180" s="24">
        <v>8</v>
      </c>
      <c r="EY180" s="24">
        <v>8</v>
      </c>
      <c r="EZ180" s="24">
        <v>8</v>
      </c>
      <c r="FA180" s="24">
        <v>8</v>
      </c>
      <c r="FB180" s="24">
        <v>8</v>
      </c>
      <c r="FC180" s="24">
        <v>8</v>
      </c>
      <c r="FD180" s="24">
        <v>8</v>
      </c>
      <c r="FE180" s="24">
        <v>8</v>
      </c>
      <c r="FF180" s="24">
        <v>7</v>
      </c>
      <c r="FG180" s="24">
        <v>7</v>
      </c>
      <c r="FH180" s="24">
        <v>7</v>
      </c>
      <c r="FI180" s="24">
        <v>6</v>
      </c>
      <c r="FJ180" s="24">
        <v>5</v>
      </c>
      <c r="FK180" s="24">
        <v>5</v>
      </c>
      <c r="FL180" s="24">
        <v>5</v>
      </c>
      <c r="FM180" s="24">
        <v>5</v>
      </c>
      <c r="FN180" s="24">
        <v>5</v>
      </c>
      <c r="FO180" s="24">
        <v>5</v>
      </c>
      <c r="FP180" s="24">
        <v>5</v>
      </c>
      <c r="FQ180" s="24">
        <v>5</v>
      </c>
      <c r="FR180" s="24">
        <v>5</v>
      </c>
      <c r="FS180" s="24">
        <v>5</v>
      </c>
      <c r="FT180" s="24">
        <v>3</v>
      </c>
      <c r="FU180" s="24">
        <v>3</v>
      </c>
      <c r="FV180" s="24">
        <v>3</v>
      </c>
      <c r="FW180" s="24">
        <v>3</v>
      </c>
      <c r="FX180" s="24">
        <v>3</v>
      </c>
      <c r="FY180" s="24">
        <v>3</v>
      </c>
      <c r="FZ180" s="24">
        <v>2</v>
      </c>
      <c r="GA180" s="24">
        <v>2</v>
      </c>
      <c r="GB180" s="24">
        <v>2</v>
      </c>
      <c r="GC180" s="24">
        <v>2</v>
      </c>
      <c r="GD180" s="24">
        <v>2</v>
      </c>
      <c r="GE180" s="24">
        <v>2</v>
      </c>
      <c r="GF180" s="24">
        <v>2</v>
      </c>
      <c r="GG180" s="24">
        <v>2</v>
      </c>
      <c r="GH180" s="24">
        <v>1</v>
      </c>
      <c r="GI180" s="24">
        <v>1</v>
      </c>
      <c r="GJ180" s="24">
        <v>1</v>
      </c>
      <c r="GK180" s="24">
        <v>1</v>
      </c>
      <c r="GL180" s="24">
        <v>1</v>
      </c>
      <c r="GM180" s="24">
        <v>1</v>
      </c>
      <c r="GN180" s="24">
        <v>0</v>
      </c>
      <c r="GO180" s="24">
        <v>0</v>
      </c>
      <c r="GP180" s="24">
        <v>0</v>
      </c>
      <c r="GQ180" s="24">
        <v>0</v>
      </c>
      <c r="GR180" s="24">
        <v>0</v>
      </c>
      <c r="GS180" s="24">
        <v>0</v>
      </c>
      <c r="GT180" s="24">
        <v>0</v>
      </c>
      <c r="GU180" s="24">
        <v>0</v>
      </c>
      <c r="GV180" s="24">
        <v>0</v>
      </c>
      <c r="GW180" s="24">
        <v>0</v>
      </c>
      <c r="GX180" s="24">
        <v>0</v>
      </c>
      <c r="GY180" s="25">
        <v>0</v>
      </c>
    </row>
    <row r="181" spans="1:207" s="17" customFormat="1" ht="12.75" hidden="1" x14ac:dyDescent="0.2">
      <c r="A181" s="23" t="s">
        <v>222</v>
      </c>
      <c r="B181" s="24">
        <v>2013</v>
      </c>
      <c r="C181" s="24">
        <f>SUM(Tabla1[[#This Row],[Hombres_0]:[Hombres_100 y más]])</f>
        <v>912</v>
      </c>
      <c r="D181" s="24">
        <f>SUM(Tabla1[[#This Row],[Mujeres_0]:[Mujeres_100 y más]])</f>
        <v>812</v>
      </c>
      <c r="E181" s="24">
        <f>Tabla1[[#This Row],[TOTAL HOMBRES]]+Tabla1[[#This Row],[TOTAL MUJERES]]</f>
        <v>1724</v>
      </c>
      <c r="F181" s="24">
        <v>17</v>
      </c>
      <c r="G181" s="24">
        <v>16</v>
      </c>
      <c r="H181" s="24">
        <v>17</v>
      </c>
      <c r="I181" s="24">
        <v>18</v>
      </c>
      <c r="J181" s="24">
        <v>18</v>
      </c>
      <c r="K181" s="24">
        <v>18</v>
      </c>
      <c r="L181" s="24">
        <v>18</v>
      </c>
      <c r="M181" s="24">
        <v>18</v>
      </c>
      <c r="N181" s="24">
        <v>18</v>
      </c>
      <c r="O181" s="24">
        <v>18</v>
      </c>
      <c r="P181" s="24">
        <v>18</v>
      </c>
      <c r="Q181" s="24">
        <v>20</v>
      </c>
      <c r="R181" s="24">
        <v>20</v>
      </c>
      <c r="S181" s="24">
        <v>21</v>
      </c>
      <c r="T181" s="24">
        <v>21</v>
      </c>
      <c r="U181" s="24">
        <v>21</v>
      </c>
      <c r="V181" s="24">
        <v>21</v>
      </c>
      <c r="W181" s="24">
        <v>21</v>
      </c>
      <c r="X181" s="24">
        <v>21</v>
      </c>
      <c r="Y181" s="24">
        <v>19</v>
      </c>
      <c r="Z181" s="24">
        <v>19</v>
      </c>
      <c r="AA181" s="24">
        <v>18</v>
      </c>
      <c r="AB181" s="24">
        <v>17</v>
      </c>
      <c r="AC181" s="24">
        <v>16</v>
      </c>
      <c r="AD181" s="24">
        <v>15</v>
      </c>
      <c r="AE181" s="24">
        <v>15</v>
      </c>
      <c r="AF181" s="24">
        <v>15</v>
      </c>
      <c r="AG181" s="24">
        <v>14</v>
      </c>
      <c r="AH181" s="24">
        <v>13</v>
      </c>
      <c r="AI181" s="24">
        <v>13</v>
      </c>
      <c r="AJ181" s="24">
        <v>13</v>
      </c>
      <c r="AK181" s="24">
        <v>12</v>
      </c>
      <c r="AL181" s="24">
        <v>12</v>
      </c>
      <c r="AM181" s="24">
        <v>12</v>
      </c>
      <c r="AN181" s="24">
        <v>12</v>
      </c>
      <c r="AO181" s="24">
        <v>11</v>
      </c>
      <c r="AP181" s="24">
        <v>10</v>
      </c>
      <c r="AQ181" s="24">
        <v>10</v>
      </c>
      <c r="AR181" s="24">
        <v>10</v>
      </c>
      <c r="AS181" s="24">
        <v>10</v>
      </c>
      <c r="AT181" s="24">
        <v>10</v>
      </c>
      <c r="AU181" s="24">
        <v>11</v>
      </c>
      <c r="AV181" s="24">
        <v>11</v>
      </c>
      <c r="AW181" s="24">
        <v>11</v>
      </c>
      <c r="AX181" s="24">
        <v>11</v>
      </c>
      <c r="AY181" s="24">
        <v>10</v>
      </c>
      <c r="AZ181" s="24">
        <v>10</v>
      </c>
      <c r="BA181" s="24">
        <v>10</v>
      </c>
      <c r="BB181" s="24">
        <v>9</v>
      </c>
      <c r="BC181" s="24">
        <v>9</v>
      </c>
      <c r="BD181" s="24">
        <v>9</v>
      </c>
      <c r="BE181" s="24">
        <v>8</v>
      </c>
      <c r="BF181" s="24">
        <v>8</v>
      </c>
      <c r="BG181" s="24">
        <v>7</v>
      </c>
      <c r="BH181" s="24">
        <v>7</v>
      </c>
      <c r="BI181" s="24">
        <v>6</v>
      </c>
      <c r="BJ181" s="24">
        <v>6</v>
      </c>
      <c r="BK181" s="24">
        <v>6</v>
      </c>
      <c r="BL181" s="24">
        <v>6</v>
      </c>
      <c r="BM181" s="24">
        <v>6</v>
      </c>
      <c r="BN181" s="24">
        <v>6</v>
      </c>
      <c r="BO181" s="24">
        <v>6</v>
      </c>
      <c r="BP181" s="24">
        <v>6</v>
      </c>
      <c r="BQ181" s="24">
        <v>6</v>
      </c>
      <c r="BR181" s="24">
        <v>6</v>
      </c>
      <c r="BS181" s="24">
        <v>6</v>
      </c>
      <c r="BT181" s="24">
        <v>6</v>
      </c>
      <c r="BU181" s="24">
        <v>5</v>
      </c>
      <c r="BV181" s="24">
        <v>5</v>
      </c>
      <c r="BW181" s="24">
        <v>5</v>
      </c>
      <c r="BX181" s="24">
        <v>5</v>
      </c>
      <c r="BY181" s="24">
        <v>4</v>
      </c>
      <c r="BZ181" s="24">
        <v>4</v>
      </c>
      <c r="CA181" s="24">
        <v>3</v>
      </c>
      <c r="CB181" s="24">
        <v>2</v>
      </c>
      <c r="CC181" s="24">
        <v>2</v>
      </c>
      <c r="CD181" s="24">
        <v>2</v>
      </c>
      <c r="CE181" s="24">
        <v>2</v>
      </c>
      <c r="CF181" s="24">
        <v>2</v>
      </c>
      <c r="CG181" s="24">
        <v>2</v>
      </c>
      <c r="CH181" s="24">
        <v>2</v>
      </c>
      <c r="CI181" s="24">
        <v>1</v>
      </c>
      <c r="CJ181" s="24">
        <v>1</v>
      </c>
      <c r="CK181" s="24">
        <v>1</v>
      </c>
      <c r="CL181" s="24">
        <v>1</v>
      </c>
      <c r="CM181" s="24">
        <v>1</v>
      </c>
      <c r="CN181" s="24">
        <v>1</v>
      </c>
      <c r="CO181" s="24">
        <v>1</v>
      </c>
      <c r="CP181" s="24">
        <v>1</v>
      </c>
      <c r="CQ181" s="24">
        <v>0</v>
      </c>
      <c r="CR181" s="24">
        <v>0</v>
      </c>
      <c r="CS181" s="24">
        <v>0</v>
      </c>
      <c r="CT181" s="24">
        <v>0</v>
      </c>
      <c r="CU181" s="24">
        <v>0</v>
      </c>
      <c r="CV181" s="24">
        <v>0</v>
      </c>
      <c r="CW181" s="24">
        <v>0</v>
      </c>
      <c r="CX181" s="24">
        <v>0</v>
      </c>
      <c r="CY181" s="24">
        <v>0</v>
      </c>
      <c r="CZ181" s="24">
        <v>0</v>
      </c>
      <c r="DA181" s="24">
        <v>0</v>
      </c>
      <c r="DB181" s="24">
        <v>0</v>
      </c>
      <c r="DC181" s="24">
        <v>23</v>
      </c>
      <c r="DD181" s="24">
        <v>23</v>
      </c>
      <c r="DE181" s="24">
        <v>22</v>
      </c>
      <c r="DF181" s="24">
        <v>22</v>
      </c>
      <c r="DG181" s="24">
        <v>21</v>
      </c>
      <c r="DH181" s="24">
        <v>20</v>
      </c>
      <c r="DI181" s="24">
        <v>19</v>
      </c>
      <c r="DJ181" s="24">
        <v>18</v>
      </c>
      <c r="DK181" s="24">
        <v>18</v>
      </c>
      <c r="DL181" s="24">
        <v>16</v>
      </c>
      <c r="DM181" s="24">
        <v>16</v>
      </c>
      <c r="DN181" s="24">
        <v>16</v>
      </c>
      <c r="DO181" s="24">
        <v>15</v>
      </c>
      <c r="DP181" s="24">
        <v>15</v>
      </c>
      <c r="DQ181" s="24">
        <v>15</v>
      </c>
      <c r="DR181" s="24">
        <v>15</v>
      </c>
      <c r="DS181" s="24">
        <v>15</v>
      </c>
      <c r="DT181" s="24">
        <v>14</v>
      </c>
      <c r="DU181" s="24">
        <v>14</v>
      </c>
      <c r="DV181" s="24">
        <v>14</v>
      </c>
      <c r="DW181" s="24">
        <v>14</v>
      </c>
      <c r="DX181" s="24">
        <v>13</v>
      </c>
      <c r="DY181" s="24">
        <v>13</v>
      </c>
      <c r="DZ181" s="24">
        <v>12</v>
      </c>
      <c r="EA181" s="24">
        <v>11</v>
      </c>
      <c r="EB181" s="24">
        <v>11</v>
      </c>
      <c r="EC181" s="24">
        <v>11</v>
      </c>
      <c r="ED181" s="24">
        <v>11</v>
      </c>
      <c r="EE181" s="24">
        <v>11</v>
      </c>
      <c r="EF181" s="24">
        <v>10</v>
      </c>
      <c r="EG181" s="24">
        <v>10</v>
      </c>
      <c r="EH181" s="24">
        <v>10</v>
      </c>
      <c r="EI181" s="24">
        <v>10</v>
      </c>
      <c r="EJ181" s="24">
        <v>10</v>
      </c>
      <c r="EK181" s="24">
        <v>10</v>
      </c>
      <c r="EL181" s="24">
        <v>10</v>
      </c>
      <c r="EM181" s="24">
        <v>10</v>
      </c>
      <c r="EN181" s="24">
        <v>10</v>
      </c>
      <c r="EO181" s="24">
        <v>10</v>
      </c>
      <c r="EP181" s="24">
        <v>10</v>
      </c>
      <c r="EQ181" s="24">
        <v>10</v>
      </c>
      <c r="ER181" s="24">
        <v>9</v>
      </c>
      <c r="ES181" s="24">
        <v>9</v>
      </c>
      <c r="ET181" s="24">
        <v>9</v>
      </c>
      <c r="EU181" s="24">
        <v>9</v>
      </c>
      <c r="EV181" s="24">
        <v>9</v>
      </c>
      <c r="EW181" s="24">
        <v>9</v>
      </c>
      <c r="EX181" s="24">
        <v>9</v>
      </c>
      <c r="EY181" s="24">
        <v>9</v>
      </c>
      <c r="EZ181" s="24">
        <v>9</v>
      </c>
      <c r="FA181" s="24">
        <v>8</v>
      </c>
      <c r="FB181" s="24">
        <v>8</v>
      </c>
      <c r="FC181" s="24">
        <v>7</v>
      </c>
      <c r="FD181" s="24">
        <v>7</v>
      </c>
      <c r="FE181" s="24">
        <v>7</v>
      </c>
      <c r="FF181" s="24">
        <v>7</v>
      </c>
      <c r="FG181" s="24">
        <v>6</v>
      </c>
      <c r="FH181" s="24">
        <v>6</v>
      </c>
      <c r="FI181" s="24">
        <v>6</v>
      </c>
      <c r="FJ181" s="24">
        <v>5</v>
      </c>
      <c r="FK181" s="24">
        <v>5</v>
      </c>
      <c r="FL181" s="24">
        <v>5</v>
      </c>
      <c r="FM181" s="24">
        <v>5</v>
      </c>
      <c r="FN181" s="24">
        <v>5</v>
      </c>
      <c r="FO181" s="24">
        <v>5</v>
      </c>
      <c r="FP181" s="24">
        <v>5</v>
      </c>
      <c r="FQ181" s="24">
        <v>5</v>
      </c>
      <c r="FR181" s="24">
        <v>5</v>
      </c>
      <c r="FS181" s="24">
        <v>5</v>
      </c>
      <c r="FT181" s="24">
        <v>5</v>
      </c>
      <c r="FU181" s="24">
        <v>3</v>
      </c>
      <c r="FV181" s="24">
        <v>3</v>
      </c>
      <c r="FW181" s="24">
        <v>3</v>
      </c>
      <c r="FX181" s="24">
        <v>3</v>
      </c>
      <c r="FY181" s="24">
        <v>3</v>
      </c>
      <c r="FZ181" s="24">
        <v>2</v>
      </c>
      <c r="GA181" s="24">
        <v>2</v>
      </c>
      <c r="GB181" s="24">
        <v>2</v>
      </c>
      <c r="GC181" s="24">
        <v>2</v>
      </c>
      <c r="GD181" s="24">
        <v>2</v>
      </c>
      <c r="GE181" s="24">
        <v>2</v>
      </c>
      <c r="GF181" s="24">
        <v>2</v>
      </c>
      <c r="GG181" s="24">
        <v>1</v>
      </c>
      <c r="GH181" s="24">
        <v>1</v>
      </c>
      <c r="GI181" s="24">
        <v>1</v>
      </c>
      <c r="GJ181" s="24">
        <v>1</v>
      </c>
      <c r="GK181" s="24">
        <v>1</v>
      </c>
      <c r="GL181" s="24">
        <v>1</v>
      </c>
      <c r="GM181" s="24">
        <v>1</v>
      </c>
      <c r="GN181" s="24">
        <v>0</v>
      </c>
      <c r="GO181" s="24">
        <v>0</v>
      </c>
      <c r="GP181" s="24">
        <v>0</v>
      </c>
      <c r="GQ181" s="24">
        <v>0</v>
      </c>
      <c r="GR181" s="24">
        <v>0</v>
      </c>
      <c r="GS181" s="24">
        <v>0</v>
      </c>
      <c r="GT181" s="24">
        <v>0</v>
      </c>
      <c r="GU181" s="24">
        <v>0</v>
      </c>
      <c r="GV181" s="24">
        <v>0</v>
      </c>
      <c r="GW181" s="24">
        <v>0</v>
      </c>
      <c r="GX181" s="24">
        <v>0</v>
      </c>
      <c r="GY181" s="25">
        <v>0</v>
      </c>
    </row>
    <row r="182" spans="1:207" s="17" customFormat="1" ht="12.75" hidden="1" x14ac:dyDescent="0.2">
      <c r="A182" s="23" t="s">
        <v>222</v>
      </c>
      <c r="B182" s="24">
        <v>2014</v>
      </c>
      <c r="C182" s="24">
        <f>SUM(Tabla1[[#This Row],[Hombres_0]:[Hombres_100 y más]])</f>
        <v>914</v>
      </c>
      <c r="D182" s="24">
        <f>SUM(Tabla1[[#This Row],[Mujeres_0]:[Mujeres_100 y más]])</f>
        <v>813</v>
      </c>
      <c r="E182" s="24">
        <f>Tabla1[[#This Row],[TOTAL HOMBRES]]+Tabla1[[#This Row],[TOTAL MUJERES]]</f>
        <v>1727</v>
      </c>
      <c r="F182" s="24">
        <v>17</v>
      </c>
      <c r="G182" s="24">
        <v>17</v>
      </c>
      <c r="H182" s="24">
        <v>18</v>
      </c>
      <c r="I182" s="24">
        <v>17</v>
      </c>
      <c r="J182" s="24">
        <v>17</v>
      </c>
      <c r="K182" s="24">
        <v>17</v>
      </c>
      <c r="L182" s="24">
        <v>17</v>
      </c>
      <c r="M182" s="24">
        <v>18</v>
      </c>
      <c r="N182" s="24">
        <v>18</v>
      </c>
      <c r="O182" s="24">
        <v>18</v>
      </c>
      <c r="P182" s="24">
        <v>18</v>
      </c>
      <c r="Q182" s="24">
        <v>18</v>
      </c>
      <c r="R182" s="24">
        <v>20</v>
      </c>
      <c r="S182" s="24">
        <v>20</v>
      </c>
      <c r="T182" s="24">
        <v>20</v>
      </c>
      <c r="U182" s="24">
        <v>20</v>
      </c>
      <c r="V182" s="24">
        <v>20</v>
      </c>
      <c r="W182" s="24">
        <v>20</v>
      </c>
      <c r="X182" s="24">
        <v>20</v>
      </c>
      <c r="Y182" s="24">
        <v>20</v>
      </c>
      <c r="Z182" s="24">
        <v>18</v>
      </c>
      <c r="AA182" s="24">
        <v>18</v>
      </c>
      <c r="AB182" s="24">
        <v>17</v>
      </c>
      <c r="AC182" s="24">
        <v>16</v>
      </c>
      <c r="AD182" s="24">
        <v>15</v>
      </c>
      <c r="AE182" s="24">
        <v>15</v>
      </c>
      <c r="AF182" s="24">
        <v>15</v>
      </c>
      <c r="AG182" s="24">
        <v>15</v>
      </c>
      <c r="AH182" s="24">
        <v>13</v>
      </c>
      <c r="AI182" s="24">
        <v>13</v>
      </c>
      <c r="AJ182" s="24">
        <v>13</v>
      </c>
      <c r="AK182" s="24">
        <v>12</v>
      </c>
      <c r="AL182" s="24">
        <v>12</v>
      </c>
      <c r="AM182" s="24">
        <v>12</v>
      </c>
      <c r="AN182" s="24">
        <v>12</v>
      </c>
      <c r="AO182" s="24">
        <v>11</v>
      </c>
      <c r="AP182" s="24">
        <v>11</v>
      </c>
      <c r="AQ182" s="24">
        <v>11</v>
      </c>
      <c r="AR182" s="24">
        <v>11</v>
      </c>
      <c r="AS182" s="24">
        <v>11</v>
      </c>
      <c r="AT182" s="24">
        <v>11</v>
      </c>
      <c r="AU182" s="24">
        <v>11</v>
      </c>
      <c r="AV182" s="24">
        <v>11</v>
      </c>
      <c r="AW182" s="24">
        <v>11</v>
      </c>
      <c r="AX182" s="24">
        <v>12</v>
      </c>
      <c r="AY182" s="24">
        <v>11</v>
      </c>
      <c r="AZ182" s="24">
        <v>11</v>
      </c>
      <c r="BA182" s="24">
        <v>10</v>
      </c>
      <c r="BB182" s="24">
        <v>9</v>
      </c>
      <c r="BC182" s="24">
        <v>9</v>
      </c>
      <c r="BD182" s="24">
        <v>9</v>
      </c>
      <c r="BE182" s="24">
        <v>8</v>
      </c>
      <c r="BF182" s="24">
        <v>8</v>
      </c>
      <c r="BG182" s="24">
        <v>7</v>
      </c>
      <c r="BH182" s="24">
        <v>6</v>
      </c>
      <c r="BI182" s="24">
        <v>6</v>
      </c>
      <c r="BJ182" s="24">
        <v>6</v>
      </c>
      <c r="BK182" s="24">
        <v>6</v>
      </c>
      <c r="BL182" s="24">
        <v>6</v>
      </c>
      <c r="BM182" s="24">
        <v>6</v>
      </c>
      <c r="BN182" s="24">
        <v>6</v>
      </c>
      <c r="BO182" s="24">
        <v>6</v>
      </c>
      <c r="BP182" s="24">
        <v>6</v>
      </c>
      <c r="BQ182" s="24">
        <v>6</v>
      </c>
      <c r="BR182" s="24">
        <v>6</v>
      </c>
      <c r="BS182" s="24">
        <v>6</v>
      </c>
      <c r="BT182" s="24">
        <v>6</v>
      </c>
      <c r="BU182" s="24">
        <v>6</v>
      </c>
      <c r="BV182" s="24">
        <v>6</v>
      </c>
      <c r="BW182" s="24">
        <v>5</v>
      </c>
      <c r="BX182" s="24">
        <v>5</v>
      </c>
      <c r="BY182" s="24">
        <v>5</v>
      </c>
      <c r="BZ182" s="24">
        <v>4</v>
      </c>
      <c r="CA182" s="24">
        <v>4</v>
      </c>
      <c r="CB182" s="24">
        <v>2</v>
      </c>
      <c r="CC182" s="24">
        <v>2</v>
      </c>
      <c r="CD182" s="24">
        <v>2</v>
      </c>
      <c r="CE182" s="24">
        <v>2</v>
      </c>
      <c r="CF182" s="24">
        <v>2</v>
      </c>
      <c r="CG182" s="24">
        <v>2</v>
      </c>
      <c r="CH182" s="24">
        <v>1</v>
      </c>
      <c r="CI182" s="24">
        <v>1</v>
      </c>
      <c r="CJ182" s="24">
        <v>1</v>
      </c>
      <c r="CK182" s="24">
        <v>1</v>
      </c>
      <c r="CL182" s="24">
        <v>1</v>
      </c>
      <c r="CM182" s="24">
        <v>1</v>
      </c>
      <c r="CN182" s="24">
        <v>1</v>
      </c>
      <c r="CO182" s="24">
        <v>1</v>
      </c>
      <c r="CP182" s="24">
        <v>1</v>
      </c>
      <c r="CQ182" s="24">
        <v>1</v>
      </c>
      <c r="CR182" s="24">
        <v>0</v>
      </c>
      <c r="CS182" s="24">
        <v>0</v>
      </c>
      <c r="CT182" s="24">
        <v>0</v>
      </c>
      <c r="CU182" s="24">
        <v>0</v>
      </c>
      <c r="CV182" s="24">
        <v>0</v>
      </c>
      <c r="CW182" s="24">
        <v>0</v>
      </c>
      <c r="CX182" s="24">
        <v>0</v>
      </c>
      <c r="CY182" s="24">
        <v>0</v>
      </c>
      <c r="CZ182" s="24">
        <v>0</v>
      </c>
      <c r="DA182" s="24">
        <v>0</v>
      </c>
      <c r="DB182" s="24">
        <v>0</v>
      </c>
      <c r="DC182" s="24">
        <v>22</v>
      </c>
      <c r="DD182" s="24">
        <v>22</v>
      </c>
      <c r="DE182" s="24">
        <v>23</v>
      </c>
      <c r="DF182" s="24">
        <v>22</v>
      </c>
      <c r="DG182" s="24">
        <v>21</v>
      </c>
      <c r="DH182" s="24">
        <v>20</v>
      </c>
      <c r="DI182" s="24">
        <v>18</v>
      </c>
      <c r="DJ182" s="24">
        <v>17</v>
      </c>
      <c r="DK182" s="24">
        <v>17</v>
      </c>
      <c r="DL182" s="24">
        <v>17</v>
      </c>
      <c r="DM182" s="24">
        <v>16</v>
      </c>
      <c r="DN182" s="24">
        <v>15</v>
      </c>
      <c r="DO182" s="24">
        <v>15</v>
      </c>
      <c r="DP182" s="24">
        <v>15</v>
      </c>
      <c r="DQ182" s="24">
        <v>15</v>
      </c>
      <c r="DR182" s="24">
        <v>15</v>
      </c>
      <c r="DS182" s="24">
        <v>15</v>
      </c>
      <c r="DT182" s="24">
        <v>14</v>
      </c>
      <c r="DU182" s="24">
        <v>14</v>
      </c>
      <c r="DV182" s="24">
        <v>14</v>
      </c>
      <c r="DW182" s="24">
        <v>14</v>
      </c>
      <c r="DX182" s="24">
        <v>13</v>
      </c>
      <c r="DY182" s="24">
        <v>13</v>
      </c>
      <c r="DZ182" s="24">
        <v>13</v>
      </c>
      <c r="EA182" s="24">
        <v>12</v>
      </c>
      <c r="EB182" s="24">
        <v>12</v>
      </c>
      <c r="EC182" s="24">
        <v>11</v>
      </c>
      <c r="ED182" s="24">
        <v>11</v>
      </c>
      <c r="EE182" s="24">
        <v>10</v>
      </c>
      <c r="EF182" s="24">
        <v>10</v>
      </c>
      <c r="EG182" s="24">
        <v>10</v>
      </c>
      <c r="EH182" s="24">
        <v>10</v>
      </c>
      <c r="EI182" s="24">
        <v>10</v>
      </c>
      <c r="EJ182" s="24">
        <v>10</v>
      </c>
      <c r="EK182" s="24">
        <v>10</v>
      </c>
      <c r="EL182" s="24">
        <v>10</v>
      </c>
      <c r="EM182" s="24">
        <v>10</v>
      </c>
      <c r="EN182" s="24">
        <v>10</v>
      </c>
      <c r="EO182" s="24">
        <v>10</v>
      </c>
      <c r="EP182" s="24">
        <v>10</v>
      </c>
      <c r="EQ182" s="24">
        <v>10</v>
      </c>
      <c r="ER182" s="24">
        <v>10</v>
      </c>
      <c r="ES182" s="24">
        <v>10</v>
      </c>
      <c r="ET182" s="24">
        <v>10</v>
      </c>
      <c r="EU182" s="24">
        <v>9</v>
      </c>
      <c r="EV182" s="24">
        <v>9</v>
      </c>
      <c r="EW182" s="24">
        <v>9</v>
      </c>
      <c r="EX182" s="24">
        <v>9</v>
      </c>
      <c r="EY182" s="24">
        <v>9</v>
      </c>
      <c r="EZ182" s="24">
        <v>9</v>
      </c>
      <c r="FA182" s="24">
        <v>8</v>
      </c>
      <c r="FB182" s="24">
        <v>7</v>
      </c>
      <c r="FC182" s="24">
        <v>7</v>
      </c>
      <c r="FD182" s="24">
        <v>7</v>
      </c>
      <c r="FE182" s="24">
        <v>7</v>
      </c>
      <c r="FF182" s="24">
        <v>7</v>
      </c>
      <c r="FG182" s="24">
        <v>6</v>
      </c>
      <c r="FH182" s="24">
        <v>6</v>
      </c>
      <c r="FI182" s="24">
        <v>6</v>
      </c>
      <c r="FJ182" s="24">
        <v>5</v>
      </c>
      <c r="FK182" s="24">
        <v>5</v>
      </c>
      <c r="FL182" s="24">
        <v>5</v>
      </c>
      <c r="FM182" s="24">
        <v>5</v>
      </c>
      <c r="FN182" s="24">
        <v>5</v>
      </c>
      <c r="FO182" s="24">
        <v>5</v>
      </c>
      <c r="FP182" s="24">
        <v>5</v>
      </c>
      <c r="FQ182" s="24">
        <v>5</v>
      </c>
      <c r="FR182" s="24">
        <v>5</v>
      </c>
      <c r="FS182" s="24">
        <v>5</v>
      </c>
      <c r="FT182" s="24">
        <v>5</v>
      </c>
      <c r="FU182" s="24">
        <v>4</v>
      </c>
      <c r="FV182" s="24">
        <v>3</v>
      </c>
      <c r="FW182" s="24">
        <v>3</v>
      </c>
      <c r="FX182" s="24">
        <v>3</v>
      </c>
      <c r="FY182" s="24">
        <v>3</v>
      </c>
      <c r="FZ182" s="24">
        <v>2</v>
      </c>
      <c r="GA182" s="24">
        <v>2</v>
      </c>
      <c r="GB182" s="24">
        <v>2</v>
      </c>
      <c r="GC182" s="24">
        <v>2</v>
      </c>
      <c r="GD182" s="24">
        <v>2</v>
      </c>
      <c r="GE182" s="24">
        <v>2</v>
      </c>
      <c r="GF182" s="24">
        <v>2</v>
      </c>
      <c r="GG182" s="24">
        <v>1</v>
      </c>
      <c r="GH182" s="24">
        <v>1</v>
      </c>
      <c r="GI182" s="24">
        <v>1</v>
      </c>
      <c r="GJ182" s="24">
        <v>1</v>
      </c>
      <c r="GK182" s="24">
        <v>1</v>
      </c>
      <c r="GL182" s="24">
        <v>1</v>
      </c>
      <c r="GM182" s="24">
        <v>1</v>
      </c>
      <c r="GN182" s="24">
        <v>0</v>
      </c>
      <c r="GO182" s="24">
        <v>0</v>
      </c>
      <c r="GP182" s="24">
        <v>0</v>
      </c>
      <c r="GQ182" s="24">
        <v>0</v>
      </c>
      <c r="GR182" s="24">
        <v>0</v>
      </c>
      <c r="GS182" s="24">
        <v>0</v>
      </c>
      <c r="GT182" s="24">
        <v>0</v>
      </c>
      <c r="GU182" s="24">
        <v>0</v>
      </c>
      <c r="GV182" s="24">
        <v>0</v>
      </c>
      <c r="GW182" s="24">
        <v>0</v>
      </c>
      <c r="GX182" s="24">
        <v>0</v>
      </c>
      <c r="GY182" s="25">
        <v>0</v>
      </c>
    </row>
    <row r="183" spans="1:207" s="17" customFormat="1" ht="12.75" hidden="1" x14ac:dyDescent="0.2">
      <c r="A183" s="23" t="s">
        <v>222</v>
      </c>
      <c r="B183" s="24">
        <v>2015</v>
      </c>
      <c r="C183" s="24">
        <f>SUM(Tabla1[[#This Row],[Hombres_0]:[Hombres_100 y más]])</f>
        <v>918</v>
      </c>
      <c r="D183" s="24">
        <f>SUM(Tabla1[[#This Row],[Mujeres_0]:[Mujeres_100 y más]])</f>
        <v>810</v>
      </c>
      <c r="E183" s="24">
        <f>Tabla1[[#This Row],[TOTAL HOMBRES]]+Tabla1[[#This Row],[TOTAL MUJERES]]</f>
        <v>1728</v>
      </c>
      <c r="F183" s="24">
        <v>17</v>
      </c>
      <c r="G183" s="24">
        <v>16</v>
      </c>
      <c r="H183" s="24">
        <v>17</v>
      </c>
      <c r="I183" s="24">
        <v>17</v>
      </c>
      <c r="J183" s="24">
        <v>17</v>
      </c>
      <c r="K183" s="24">
        <v>17</v>
      </c>
      <c r="L183" s="24">
        <v>17</v>
      </c>
      <c r="M183" s="24">
        <v>17</v>
      </c>
      <c r="N183" s="24">
        <v>18</v>
      </c>
      <c r="O183" s="24">
        <v>18</v>
      </c>
      <c r="P183" s="24">
        <v>19</v>
      </c>
      <c r="Q183" s="24">
        <v>19</v>
      </c>
      <c r="R183" s="24">
        <v>19</v>
      </c>
      <c r="S183" s="24">
        <v>20</v>
      </c>
      <c r="T183" s="24">
        <v>20</v>
      </c>
      <c r="U183" s="24">
        <v>20</v>
      </c>
      <c r="V183" s="24">
        <v>20</v>
      </c>
      <c r="W183" s="24">
        <v>20</v>
      </c>
      <c r="X183" s="24">
        <v>20</v>
      </c>
      <c r="Y183" s="24">
        <v>20</v>
      </c>
      <c r="Z183" s="24">
        <v>18</v>
      </c>
      <c r="AA183" s="24">
        <v>18</v>
      </c>
      <c r="AB183" s="24">
        <v>17</v>
      </c>
      <c r="AC183" s="24">
        <v>17</v>
      </c>
      <c r="AD183" s="24">
        <v>15</v>
      </c>
      <c r="AE183" s="24">
        <v>15</v>
      </c>
      <c r="AF183" s="24">
        <v>15</v>
      </c>
      <c r="AG183" s="24">
        <v>13</v>
      </c>
      <c r="AH183" s="24">
        <v>13</v>
      </c>
      <c r="AI183" s="24">
        <v>13</v>
      </c>
      <c r="AJ183" s="24">
        <v>13</v>
      </c>
      <c r="AK183" s="24">
        <v>12</v>
      </c>
      <c r="AL183" s="24">
        <v>12</v>
      </c>
      <c r="AM183" s="24">
        <v>12</v>
      </c>
      <c r="AN183" s="24">
        <v>12</v>
      </c>
      <c r="AO183" s="24">
        <v>11</v>
      </c>
      <c r="AP183" s="24">
        <v>11</v>
      </c>
      <c r="AQ183" s="24">
        <v>11</v>
      </c>
      <c r="AR183" s="24">
        <v>11</v>
      </c>
      <c r="AS183" s="24">
        <v>11</v>
      </c>
      <c r="AT183" s="24">
        <v>11</v>
      </c>
      <c r="AU183" s="24">
        <v>11</v>
      </c>
      <c r="AV183" s="24">
        <v>11</v>
      </c>
      <c r="AW183" s="24">
        <v>12</v>
      </c>
      <c r="AX183" s="24">
        <v>12</v>
      </c>
      <c r="AY183" s="24">
        <v>12</v>
      </c>
      <c r="AZ183" s="24">
        <v>11</v>
      </c>
      <c r="BA183" s="24">
        <v>11</v>
      </c>
      <c r="BB183" s="24">
        <v>10</v>
      </c>
      <c r="BC183" s="24">
        <v>9</v>
      </c>
      <c r="BD183" s="24">
        <v>9</v>
      </c>
      <c r="BE183" s="24">
        <v>8</v>
      </c>
      <c r="BF183" s="24">
        <v>8</v>
      </c>
      <c r="BG183" s="24">
        <v>7</v>
      </c>
      <c r="BH183" s="24">
        <v>6</v>
      </c>
      <c r="BI183" s="24">
        <v>6</v>
      </c>
      <c r="BJ183" s="24">
        <v>6</v>
      </c>
      <c r="BK183" s="24">
        <v>6</v>
      </c>
      <c r="BL183" s="24">
        <v>6</v>
      </c>
      <c r="BM183" s="24">
        <v>6</v>
      </c>
      <c r="BN183" s="24">
        <v>6</v>
      </c>
      <c r="BO183" s="24">
        <v>6</v>
      </c>
      <c r="BP183" s="24">
        <v>6</v>
      </c>
      <c r="BQ183" s="24">
        <v>6</v>
      </c>
      <c r="BR183" s="24">
        <v>6</v>
      </c>
      <c r="BS183" s="24">
        <v>6</v>
      </c>
      <c r="BT183" s="24">
        <v>6</v>
      </c>
      <c r="BU183" s="24">
        <v>6</v>
      </c>
      <c r="BV183" s="24">
        <v>6</v>
      </c>
      <c r="BW183" s="24">
        <v>5</v>
      </c>
      <c r="BX183" s="24">
        <v>5</v>
      </c>
      <c r="BY183" s="24">
        <v>5</v>
      </c>
      <c r="BZ183" s="24">
        <v>4</v>
      </c>
      <c r="CA183" s="24">
        <v>4</v>
      </c>
      <c r="CB183" s="24">
        <v>3</v>
      </c>
      <c r="CC183" s="24">
        <v>2</v>
      </c>
      <c r="CD183" s="24">
        <v>2</v>
      </c>
      <c r="CE183" s="24">
        <v>2</v>
      </c>
      <c r="CF183" s="24">
        <v>2</v>
      </c>
      <c r="CG183" s="24">
        <v>2</v>
      </c>
      <c r="CH183" s="24">
        <v>1</v>
      </c>
      <c r="CI183" s="24">
        <v>1</v>
      </c>
      <c r="CJ183" s="24">
        <v>1</v>
      </c>
      <c r="CK183" s="24">
        <v>1</v>
      </c>
      <c r="CL183" s="24">
        <v>1</v>
      </c>
      <c r="CM183" s="24">
        <v>1</v>
      </c>
      <c r="CN183" s="24">
        <v>1</v>
      </c>
      <c r="CO183" s="24">
        <v>1</v>
      </c>
      <c r="CP183" s="24">
        <v>1</v>
      </c>
      <c r="CQ183" s="24">
        <v>1</v>
      </c>
      <c r="CR183" s="24">
        <v>1</v>
      </c>
      <c r="CS183" s="24">
        <v>1</v>
      </c>
      <c r="CT183" s="24">
        <v>0</v>
      </c>
      <c r="CU183" s="24">
        <v>0</v>
      </c>
      <c r="CV183" s="24">
        <v>0</v>
      </c>
      <c r="CW183" s="24">
        <v>0</v>
      </c>
      <c r="CX183" s="24">
        <v>0</v>
      </c>
      <c r="CY183" s="24">
        <v>0</v>
      </c>
      <c r="CZ183" s="24">
        <v>0</v>
      </c>
      <c r="DA183" s="24">
        <v>0</v>
      </c>
      <c r="DB183" s="24">
        <v>0</v>
      </c>
      <c r="DC183" s="24">
        <v>21</v>
      </c>
      <c r="DD183" s="24">
        <v>21</v>
      </c>
      <c r="DE183" s="24">
        <v>22</v>
      </c>
      <c r="DF183" s="24">
        <v>21</v>
      </c>
      <c r="DG183" s="24">
        <v>20</v>
      </c>
      <c r="DH183" s="24">
        <v>19</v>
      </c>
      <c r="DI183" s="24">
        <v>18</v>
      </c>
      <c r="DJ183" s="24">
        <v>18</v>
      </c>
      <c r="DK183" s="24">
        <v>17</v>
      </c>
      <c r="DL183" s="24">
        <v>17</v>
      </c>
      <c r="DM183" s="24">
        <v>16</v>
      </c>
      <c r="DN183" s="24">
        <v>15</v>
      </c>
      <c r="DO183" s="24">
        <v>15</v>
      </c>
      <c r="DP183" s="24">
        <v>14</v>
      </c>
      <c r="DQ183" s="24">
        <v>14</v>
      </c>
      <c r="DR183" s="24">
        <v>14</v>
      </c>
      <c r="DS183" s="24">
        <v>14</v>
      </c>
      <c r="DT183" s="24">
        <v>14</v>
      </c>
      <c r="DU183" s="24">
        <v>14</v>
      </c>
      <c r="DV183" s="24">
        <v>14</v>
      </c>
      <c r="DW183" s="24">
        <v>14</v>
      </c>
      <c r="DX183" s="24">
        <v>14</v>
      </c>
      <c r="DY183" s="24">
        <v>13</v>
      </c>
      <c r="DZ183" s="24">
        <v>13</v>
      </c>
      <c r="EA183" s="24">
        <v>12</v>
      </c>
      <c r="EB183" s="24">
        <v>12</v>
      </c>
      <c r="EC183" s="24">
        <v>11</v>
      </c>
      <c r="ED183" s="24">
        <v>10</v>
      </c>
      <c r="EE183" s="24">
        <v>10</v>
      </c>
      <c r="EF183" s="24">
        <v>10</v>
      </c>
      <c r="EG183" s="24">
        <v>10</v>
      </c>
      <c r="EH183" s="24">
        <v>10</v>
      </c>
      <c r="EI183" s="24">
        <v>10</v>
      </c>
      <c r="EJ183" s="24">
        <v>10</v>
      </c>
      <c r="EK183" s="24">
        <v>10</v>
      </c>
      <c r="EL183" s="24">
        <v>10</v>
      </c>
      <c r="EM183" s="24">
        <v>10</v>
      </c>
      <c r="EN183" s="24">
        <v>10</v>
      </c>
      <c r="EO183" s="24">
        <v>10</v>
      </c>
      <c r="EP183" s="24">
        <v>10</v>
      </c>
      <c r="EQ183" s="24">
        <v>10</v>
      </c>
      <c r="ER183" s="24">
        <v>10</v>
      </c>
      <c r="ES183" s="24">
        <v>10</v>
      </c>
      <c r="ET183" s="24">
        <v>10</v>
      </c>
      <c r="EU183" s="24">
        <v>9</v>
      </c>
      <c r="EV183" s="24">
        <v>9</v>
      </c>
      <c r="EW183" s="24">
        <v>9</v>
      </c>
      <c r="EX183" s="24">
        <v>9</v>
      </c>
      <c r="EY183" s="24">
        <v>9</v>
      </c>
      <c r="EZ183" s="24">
        <v>9</v>
      </c>
      <c r="FA183" s="24">
        <v>9</v>
      </c>
      <c r="FB183" s="24">
        <v>7</v>
      </c>
      <c r="FC183" s="24">
        <v>7</v>
      </c>
      <c r="FD183" s="24">
        <v>7</v>
      </c>
      <c r="FE183" s="24">
        <v>7</v>
      </c>
      <c r="FF183" s="24">
        <v>7</v>
      </c>
      <c r="FG183" s="24">
        <v>6</v>
      </c>
      <c r="FH183" s="24">
        <v>6</v>
      </c>
      <c r="FI183" s="24">
        <v>6</v>
      </c>
      <c r="FJ183" s="24">
        <v>6</v>
      </c>
      <c r="FK183" s="24">
        <v>5</v>
      </c>
      <c r="FL183" s="24">
        <v>5</v>
      </c>
      <c r="FM183" s="24">
        <v>5</v>
      </c>
      <c r="FN183" s="24">
        <v>5</v>
      </c>
      <c r="FO183" s="24">
        <v>5</v>
      </c>
      <c r="FP183" s="24">
        <v>5</v>
      </c>
      <c r="FQ183" s="24">
        <v>5</v>
      </c>
      <c r="FR183" s="24">
        <v>5</v>
      </c>
      <c r="FS183" s="24">
        <v>5</v>
      </c>
      <c r="FT183" s="24">
        <v>5</v>
      </c>
      <c r="FU183" s="24">
        <v>5</v>
      </c>
      <c r="FV183" s="24">
        <v>4</v>
      </c>
      <c r="FW183" s="24">
        <v>3</v>
      </c>
      <c r="FX183" s="24">
        <v>3</v>
      </c>
      <c r="FY183" s="24">
        <v>3</v>
      </c>
      <c r="FZ183" s="24">
        <v>3</v>
      </c>
      <c r="GA183" s="24">
        <v>2</v>
      </c>
      <c r="GB183" s="24">
        <v>2</v>
      </c>
      <c r="GC183" s="24">
        <v>2</v>
      </c>
      <c r="GD183" s="24">
        <v>2</v>
      </c>
      <c r="GE183" s="24">
        <v>2</v>
      </c>
      <c r="GF183" s="24">
        <v>2</v>
      </c>
      <c r="GG183" s="24">
        <v>1</v>
      </c>
      <c r="GH183" s="24">
        <v>1</v>
      </c>
      <c r="GI183" s="24">
        <v>1</v>
      </c>
      <c r="GJ183" s="24">
        <v>1</v>
      </c>
      <c r="GK183" s="24">
        <v>1</v>
      </c>
      <c r="GL183" s="24">
        <v>1</v>
      </c>
      <c r="GM183" s="24">
        <v>1</v>
      </c>
      <c r="GN183" s="24">
        <v>1</v>
      </c>
      <c r="GO183" s="24">
        <v>0</v>
      </c>
      <c r="GP183" s="24">
        <v>0</v>
      </c>
      <c r="GQ183" s="24">
        <v>0</v>
      </c>
      <c r="GR183" s="24">
        <v>0</v>
      </c>
      <c r="GS183" s="24">
        <v>0</v>
      </c>
      <c r="GT183" s="24">
        <v>0</v>
      </c>
      <c r="GU183" s="24">
        <v>0</v>
      </c>
      <c r="GV183" s="24">
        <v>0</v>
      </c>
      <c r="GW183" s="24">
        <v>0</v>
      </c>
      <c r="GX183" s="24">
        <v>0</v>
      </c>
      <c r="GY183" s="25">
        <v>0</v>
      </c>
    </row>
    <row r="184" spans="1:207" s="17" customFormat="1" ht="12.75" hidden="1" x14ac:dyDescent="0.2">
      <c r="A184" s="23" t="s">
        <v>222</v>
      </c>
      <c r="B184" s="24">
        <v>2016</v>
      </c>
      <c r="C184" s="24">
        <f>SUM(Tabla1[[#This Row],[Hombres_0]:[Hombres_100 y más]])</f>
        <v>918</v>
      </c>
      <c r="D184" s="24">
        <f>SUM(Tabla1[[#This Row],[Mujeres_0]:[Mujeres_100 y más]])</f>
        <v>809</v>
      </c>
      <c r="E184" s="24">
        <f>Tabla1[[#This Row],[TOTAL HOMBRES]]+Tabla1[[#This Row],[TOTAL MUJERES]]</f>
        <v>1727</v>
      </c>
      <c r="F184" s="24">
        <v>16</v>
      </c>
      <c r="G184" s="24">
        <v>16</v>
      </c>
      <c r="H184" s="24">
        <v>17</v>
      </c>
      <c r="I184" s="24">
        <v>16</v>
      </c>
      <c r="J184" s="24">
        <v>17</v>
      </c>
      <c r="K184" s="24">
        <v>17</v>
      </c>
      <c r="L184" s="24">
        <v>17</v>
      </c>
      <c r="M184" s="24">
        <v>17</v>
      </c>
      <c r="N184" s="24">
        <v>17</v>
      </c>
      <c r="O184" s="24">
        <v>19</v>
      </c>
      <c r="P184" s="24">
        <v>19</v>
      </c>
      <c r="Q184" s="24">
        <v>19</v>
      </c>
      <c r="R184" s="24">
        <v>19</v>
      </c>
      <c r="S184" s="24">
        <v>19</v>
      </c>
      <c r="T184" s="24">
        <v>20</v>
      </c>
      <c r="U184" s="24">
        <v>20</v>
      </c>
      <c r="V184" s="24">
        <v>20</v>
      </c>
      <c r="W184" s="24">
        <v>20</v>
      </c>
      <c r="X184" s="24">
        <v>20</v>
      </c>
      <c r="Y184" s="24">
        <v>19</v>
      </c>
      <c r="Z184" s="24">
        <v>18</v>
      </c>
      <c r="AA184" s="24">
        <v>18</v>
      </c>
      <c r="AB184" s="24">
        <v>17</v>
      </c>
      <c r="AC184" s="24">
        <v>17</v>
      </c>
      <c r="AD184" s="24">
        <v>16</v>
      </c>
      <c r="AE184" s="24">
        <v>15</v>
      </c>
      <c r="AF184" s="24">
        <v>15</v>
      </c>
      <c r="AG184" s="24">
        <v>13</v>
      </c>
      <c r="AH184" s="24">
        <v>13</v>
      </c>
      <c r="AI184" s="24">
        <v>13</v>
      </c>
      <c r="AJ184" s="24">
        <v>13</v>
      </c>
      <c r="AK184" s="24">
        <v>12</v>
      </c>
      <c r="AL184" s="24">
        <v>12</v>
      </c>
      <c r="AM184" s="24">
        <v>12</v>
      </c>
      <c r="AN184" s="24">
        <v>12</v>
      </c>
      <c r="AO184" s="24">
        <v>12</v>
      </c>
      <c r="AP184" s="24">
        <v>11</v>
      </c>
      <c r="AQ184" s="24">
        <v>11</v>
      </c>
      <c r="AR184" s="24">
        <v>11</v>
      </c>
      <c r="AS184" s="24">
        <v>11</v>
      </c>
      <c r="AT184" s="24">
        <v>11</v>
      </c>
      <c r="AU184" s="24">
        <v>11</v>
      </c>
      <c r="AV184" s="24">
        <v>11</v>
      </c>
      <c r="AW184" s="24">
        <v>12</v>
      </c>
      <c r="AX184" s="24">
        <v>12</v>
      </c>
      <c r="AY184" s="24">
        <v>12</v>
      </c>
      <c r="AZ184" s="24">
        <v>11</v>
      </c>
      <c r="BA184" s="24">
        <v>11</v>
      </c>
      <c r="BB184" s="24">
        <v>10</v>
      </c>
      <c r="BC184" s="24">
        <v>9</v>
      </c>
      <c r="BD184" s="24">
        <v>9</v>
      </c>
      <c r="BE184" s="24">
        <v>8</v>
      </c>
      <c r="BF184" s="24">
        <v>8</v>
      </c>
      <c r="BG184" s="24">
        <v>7</v>
      </c>
      <c r="BH184" s="24">
        <v>6</v>
      </c>
      <c r="BI184" s="24">
        <v>6</v>
      </c>
      <c r="BJ184" s="24">
        <v>6</v>
      </c>
      <c r="BK184" s="24">
        <v>6</v>
      </c>
      <c r="BL184" s="24">
        <v>6</v>
      </c>
      <c r="BM184" s="24">
        <v>6</v>
      </c>
      <c r="BN184" s="24">
        <v>6</v>
      </c>
      <c r="BO184" s="24">
        <v>6</v>
      </c>
      <c r="BP184" s="24">
        <v>6</v>
      </c>
      <c r="BQ184" s="24">
        <v>7</v>
      </c>
      <c r="BR184" s="24">
        <v>7</v>
      </c>
      <c r="BS184" s="24">
        <v>6</v>
      </c>
      <c r="BT184" s="24">
        <v>6</v>
      </c>
      <c r="BU184" s="24">
        <v>6</v>
      </c>
      <c r="BV184" s="24">
        <v>6</v>
      </c>
      <c r="BW184" s="24">
        <v>6</v>
      </c>
      <c r="BX184" s="24">
        <v>5</v>
      </c>
      <c r="BY184" s="24">
        <v>5</v>
      </c>
      <c r="BZ184" s="24">
        <v>4</v>
      </c>
      <c r="CA184" s="24">
        <v>4</v>
      </c>
      <c r="CB184" s="24">
        <v>3</v>
      </c>
      <c r="CC184" s="24">
        <v>2</v>
      </c>
      <c r="CD184" s="24">
        <v>2</v>
      </c>
      <c r="CE184" s="24">
        <v>2</v>
      </c>
      <c r="CF184" s="24">
        <v>2</v>
      </c>
      <c r="CG184" s="24">
        <v>1</v>
      </c>
      <c r="CH184" s="24">
        <v>1</v>
      </c>
      <c r="CI184" s="24">
        <v>1</v>
      </c>
      <c r="CJ184" s="24">
        <v>1</v>
      </c>
      <c r="CK184" s="24">
        <v>1</v>
      </c>
      <c r="CL184" s="24">
        <v>1</v>
      </c>
      <c r="CM184" s="24">
        <v>1</v>
      </c>
      <c r="CN184" s="24">
        <v>1</v>
      </c>
      <c r="CO184" s="24">
        <v>1</v>
      </c>
      <c r="CP184" s="24">
        <v>1</v>
      </c>
      <c r="CQ184" s="24">
        <v>1</v>
      </c>
      <c r="CR184" s="24">
        <v>1</v>
      </c>
      <c r="CS184" s="24">
        <v>1</v>
      </c>
      <c r="CT184" s="24">
        <v>0</v>
      </c>
      <c r="CU184" s="24">
        <v>0</v>
      </c>
      <c r="CV184" s="24">
        <v>0</v>
      </c>
      <c r="CW184" s="24">
        <v>0</v>
      </c>
      <c r="CX184" s="24">
        <v>0</v>
      </c>
      <c r="CY184" s="24">
        <v>0</v>
      </c>
      <c r="CZ184" s="24">
        <v>0</v>
      </c>
      <c r="DA184" s="24">
        <v>0</v>
      </c>
      <c r="DB184" s="24">
        <v>0</v>
      </c>
      <c r="DC184" s="24">
        <v>21</v>
      </c>
      <c r="DD184" s="24">
        <v>21</v>
      </c>
      <c r="DE184" s="24">
        <v>22</v>
      </c>
      <c r="DF184" s="24">
        <v>20</v>
      </c>
      <c r="DG184" s="24">
        <v>20</v>
      </c>
      <c r="DH184" s="24">
        <v>19</v>
      </c>
      <c r="DI184" s="24">
        <v>18</v>
      </c>
      <c r="DJ184" s="24">
        <v>18</v>
      </c>
      <c r="DK184" s="24">
        <v>17</v>
      </c>
      <c r="DL184" s="24">
        <v>17</v>
      </c>
      <c r="DM184" s="24">
        <v>16</v>
      </c>
      <c r="DN184" s="24">
        <v>15</v>
      </c>
      <c r="DO184" s="24">
        <v>15</v>
      </c>
      <c r="DP184" s="24">
        <v>14</v>
      </c>
      <c r="DQ184" s="24">
        <v>14</v>
      </c>
      <c r="DR184" s="24">
        <v>14</v>
      </c>
      <c r="DS184" s="24">
        <v>14</v>
      </c>
      <c r="DT184" s="24">
        <v>14</v>
      </c>
      <c r="DU184" s="24">
        <v>14</v>
      </c>
      <c r="DV184" s="24">
        <v>14</v>
      </c>
      <c r="DW184" s="24">
        <v>14</v>
      </c>
      <c r="DX184" s="24">
        <v>13</v>
      </c>
      <c r="DY184" s="24">
        <v>13</v>
      </c>
      <c r="DZ184" s="24">
        <v>13</v>
      </c>
      <c r="EA184" s="24">
        <v>12</v>
      </c>
      <c r="EB184" s="24">
        <v>12</v>
      </c>
      <c r="EC184" s="24">
        <v>11</v>
      </c>
      <c r="ED184" s="24">
        <v>10</v>
      </c>
      <c r="EE184" s="24">
        <v>10</v>
      </c>
      <c r="EF184" s="24">
        <v>10</v>
      </c>
      <c r="EG184" s="24">
        <v>10</v>
      </c>
      <c r="EH184" s="24">
        <v>10</v>
      </c>
      <c r="EI184" s="24">
        <v>10</v>
      </c>
      <c r="EJ184" s="24">
        <v>10</v>
      </c>
      <c r="EK184" s="24">
        <v>10</v>
      </c>
      <c r="EL184" s="24">
        <v>10</v>
      </c>
      <c r="EM184" s="24">
        <v>10</v>
      </c>
      <c r="EN184" s="24">
        <v>10</v>
      </c>
      <c r="EO184" s="24">
        <v>10</v>
      </c>
      <c r="EP184" s="24">
        <v>10</v>
      </c>
      <c r="EQ184" s="24">
        <v>10</v>
      </c>
      <c r="ER184" s="24">
        <v>10</v>
      </c>
      <c r="ES184" s="24">
        <v>10</v>
      </c>
      <c r="ET184" s="24">
        <v>10</v>
      </c>
      <c r="EU184" s="24">
        <v>10</v>
      </c>
      <c r="EV184" s="24">
        <v>9</v>
      </c>
      <c r="EW184" s="24">
        <v>9</v>
      </c>
      <c r="EX184" s="24">
        <v>9</v>
      </c>
      <c r="EY184" s="24">
        <v>9</v>
      </c>
      <c r="EZ184" s="24">
        <v>9</v>
      </c>
      <c r="FA184" s="24">
        <v>9</v>
      </c>
      <c r="FB184" s="24">
        <v>7</v>
      </c>
      <c r="FC184" s="24">
        <v>7</v>
      </c>
      <c r="FD184" s="24">
        <v>7</v>
      </c>
      <c r="FE184" s="24">
        <v>7</v>
      </c>
      <c r="FF184" s="24">
        <v>7</v>
      </c>
      <c r="FG184" s="24">
        <v>6</v>
      </c>
      <c r="FH184" s="24">
        <v>6</v>
      </c>
      <c r="FI184" s="24">
        <v>6</v>
      </c>
      <c r="FJ184" s="24">
        <v>6</v>
      </c>
      <c r="FK184" s="24">
        <v>6</v>
      </c>
      <c r="FL184" s="24">
        <v>5</v>
      </c>
      <c r="FM184" s="24">
        <v>5</v>
      </c>
      <c r="FN184" s="24">
        <v>5</v>
      </c>
      <c r="FO184" s="24">
        <v>5</v>
      </c>
      <c r="FP184" s="24">
        <v>5</v>
      </c>
      <c r="FQ184" s="24">
        <v>5</v>
      </c>
      <c r="FR184" s="24">
        <v>5</v>
      </c>
      <c r="FS184" s="24">
        <v>5</v>
      </c>
      <c r="FT184" s="24">
        <v>5</v>
      </c>
      <c r="FU184" s="24">
        <v>4</v>
      </c>
      <c r="FV184" s="24">
        <v>4</v>
      </c>
      <c r="FW184" s="24">
        <v>3</v>
      </c>
      <c r="FX184" s="24">
        <v>3</v>
      </c>
      <c r="FY184" s="24">
        <v>3</v>
      </c>
      <c r="FZ184" s="24">
        <v>3</v>
      </c>
      <c r="GA184" s="24">
        <v>2</v>
      </c>
      <c r="GB184" s="24">
        <v>2</v>
      </c>
      <c r="GC184" s="24">
        <v>2</v>
      </c>
      <c r="GD184" s="24">
        <v>2</v>
      </c>
      <c r="GE184" s="24">
        <v>2</v>
      </c>
      <c r="GF184" s="24">
        <v>2</v>
      </c>
      <c r="GG184" s="24">
        <v>1</v>
      </c>
      <c r="GH184" s="24">
        <v>1</v>
      </c>
      <c r="GI184" s="24">
        <v>1</v>
      </c>
      <c r="GJ184" s="24">
        <v>1</v>
      </c>
      <c r="GK184" s="24">
        <v>1</v>
      </c>
      <c r="GL184" s="24">
        <v>1</v>
      </c>
      <c r="GM184" s="24">
        <v>1</v>
      </c>
      <c r="GN184" s="24">
        <v>1</v>
      </c>
      <c r="GO184" s="24">
        <v>0</v>
      </c>
      <c r="GP184" s="24">
        <v>0</v>
      </c>
      <c r="GQ184" s="24">
        <v>0</v>
      </c>
      <c r="GR184" s="24">
        <v>0</v>
      </c>
      <c r="GS184" s="24">
        <v>0</v>
      </c>
      <c r="GT184" s="24">
        <v>0</v>
      </c>
      <c r="GU184" s="24">
        <v>0</v>
      </c>
      <c r="GV184" s="24">
        <v>0</v>
      </c>
      <c r="GW184" s="24">
        <v>0</v>
      </c>
      <c r="GX184" s="24">
        <v>0</v>
      </c>
      <c r="GY184" s="25">
        <v>0</v>
      </c>
    </row>
    <row r="185" spans="1:207" s="17" customFormat="1" ht="12.75" hidden="1" x14ac:dyDescent="0.2">
      <c r="A185" s="23" t="s">
        <v>222</v>
      </c>
      <c r="B185" s="24">
        <v>2017</v>
      </c>
      <c r="C185" s="24">
        <f>SUM(Tabla1[[#This Row],[Hombres_0]:[Hombres_100 y más]])</f>
        <v>930</v>
      </c>
      <c r="D185" s="24">
        <f>SUM(Tabla1[[#This Row],[Mujeres_0]:[Mujeres_100 y más]])</f>
        <v>813</v>
      </c>
      <c r="E185" s="24">
        <f>Tabla1[[#This Row],[TOTAL HOMBRES]]+Tabla1[[#This Row],[TOTAL MUJERES]]</f>
        <v>1743</v>
      </c>
      <c r="F185" s="24">
        <v>16</v>
      </c>
      <c r="G185" s="24">
        <v>16</v>
      </c>
      <c r="H185" s="24">
        <v>17</v>
      </c>
      <c r="I185" s="24">
        <v>17</v>
      </c>
      <c r="J185" s="24">
        <v>17</v>
      </c>
      <c r="K185" s="24">
        <v>17</v>
      </c>
      <c r="L185" s="24">
        <v>17</v>
      </c>
      <c r="M185" s="24">
        <v>18</v>
      </c>
      <c r="N185" s="24">
        <v>18</v>
      </c>
      <c r="O185" s="24">
        <v>19</v>
      </c>
      <c r="P185" s="24">
        <v>19</v>
      </c>
      <c r="Q185" s="24">
        <v>19</v>
      </c>
      <c r="R185" s="24">
        <v>19</v>
      </c>
      <c r="S185" s="24">
        <v>19</v>
      </c>
      <c r="T185" s="24">
        <v>19</v>
      </c>
      <c r="U185" s="24">
        <v>20</v>
      </c>
      <c r="V185" s="24">
        <v>20</v>
      </c>
      <c r="W185" s="24">
        <v>20</v>
      </c>
      <c r="X185" s="24">
        <v>19</v>
      </c>
      <c r="Y185" s="24">
        <v>19</v>
      </c>
      <c r="Z185" s="24">
        <v>19</v>
      </c>
      <c r="AA185" s="24">
        <v>18</v>
      </c>
      <c r="AB185" s="24">
        <v>17</v>
      </c>
      <c r="AC185" s="24">
        <v>17</v>
      </c>
      <c r="AD185" s="24">
        <v>16</v>
      </c>
      <c r="AE185" s="24">
        <v>15</v>
      </c>
      <c r="AF185" s="24">
        <v>15</v>
      </c>
      <c r="AG185" s="24">
        <v>14</v>
      </c>
      <c r="AH185" s="24">
        <v>13</v>
      </c>
      <c r="AI185" s="24">
        <v>13</v>
      </c>
      <c r="AJ185" s="24">
        <v>13</v>
      </c>
      <c r="AK185" s="24">
        <v>12</v>
      </c>
      <c r="AL185" s="24">
        <v>12</v>
      </c>
      <c r="AM185" s="24">
        <v>12</v>
      </c>
      <c r="AN185" s="24">
        <v>12</v>
      </c>
      <c r="AO185" s="24">
        <v>12</v>
      </c>
      <c r="AP185" s="24">
        <v>11</v>
      </c>
      <c r="AQ185" s="24">
        <v>11</v>
      </c>
      <c r="AR185" s="24">
        <v>11</v>
      </c>
      <c r="AS185" s="24">
        <v>11</v>
      </c>
      <c r="AT185" s="24">
        <v>11</v>
      </c>
      <c r="AU185" s="24">
        <v>12</v>
      </c>
      <c r="AV185" s="24">
        <v>12</v>
      </c>
      <c r="AW185" s="24">
        <v>12</v>
      </c>
      <c r="AX185" s="24">
        <v>12</v>
      </c>
      <c r="AY185" s="24">
        <v>12</v>
      </c>
      <c r="AZ185" s="24">
        <v>11</v>
      </c>
      <c r="BA185" s="24">
        <v>11</v>
      </c>
      <c r="BB185" s="24">
        <v>11</v>
      </c>
      <c r="BC185" s="24">
        <v>9</v>
      </c>
      <c r="BD185" s="24">
        <v>9</v>
      </c>
      <c r="BE185" s="24">
        <v>8</v>
      </c>
      <c r="BF185" s="24">
        <v>8</v>
      </c>
      <c r="BG185" s="24">
        <v>8</v>
      </c>
      <c r="BH185" s="24">
        <v>6</v>
      </c>
      <c r="BI185" s="24">
        <v>6</v>
      </c>
      <c r="BJ185" s="24">
        <v>6</v>
      </c>
      <c r="BK185" s="24">
        <v>6</v>
      </c>
      <c r="BL185" s="24">
        <v>6</v>
      </c>
      <c r="BM185" s="24">
        <v>6</v>
      </c>
      <c r="BN185" s="24">
        <v>6</v>
      </c>
      <c r="BO185" s="24">
        <v>6</v>
      </c>
      <c r="BP185" s="24">
        <v>7</v>
      </c>
      <c r="BQ185" s="24">
        <v>7</v>
      </c>
      <c r="BR185" s="24">
        <v>7</v>
      </c>
      <c r="BS185" s="24">
        <v>7</v>
      </c>
      <c r="BT185" s="24">
        <v>7</v>
      </c>
      <c r="BU185" s="24">
        <v>6</v>
      </c>
      <c r="BV185" s="24">
        <v>6</v>
      </c>
      <c r="BW185" s="24">
        <v>6</v>
      </c>
      <c r="BX185" s="24">
        <v>5</v>
      </c>
      <c r="BY185" s="24">
        <v>5</v>
      </c>
      <c r="BZ185" s="24">
        <v>4</v>
      </c>
      <c r="CA185" s="24">
        <v>4</v>
      </c>
      <c r="CB185" s="24">
        <v>4</v>
      </c>
      <c r="CC185" s="24">
        <v>2</v>
      </c>
      <c r="CD185" s="24">
        <v>2</v>
      </c>
      <c r="CE185" s="24">
        <v>2</v>
      </c>
      <c r="CF185" s="24">
        <v>2</v>
      </c>
      <c r="CG185" s="24">
        <v>1</v>
      </c>
      <c r="CH185" s="24">
        <v>1</v>
      </c>
      <c r="CI185" s="24">
        <v>1</v>
      </c>
      <c r="CJ185" s="24">
        <v>1</v>
      </c>
      <c r="CK185" s="24">
        <v>1</v>
      </c>
      <c r="CL185" s="24">
        <v>1</v>
      </c>
      <c r="CM185" s="24">
        <v>1</v>
      </c>
      <c r="CN185" s="24">
        <v>1</v>
      </c>
      <c r="CO185" s="24">
        <v>1</v>
      </c>
      <c r="CP185" s="24">
        <v>1</v>
      </c>
      <c r="CQ185" s="24">
        <v>1</v>
      </c>
      <c r="CR185" s="24">
        <v>1</v>
      </c>
      <c r="CS185" s="24">
        <v>1</v>
      </c>
      <c r="CT185" s="24">
        <v>1</v>
      </c>
      <c r="CU185" s="24">
        <v>0</v>
      </c>
      <c r="CV185" s="24">
        <v>0</v>
      </c>
      <c r="CW185" s="24">
        <v>0</v>
      </c>
      <c r="CX185" s="24">
        <v>0</v>
      </c>
      <c r="CY185" s="24">
        <v>0</v>
      </c>
      <c r="CZ185" s="24">
        <v>0</v>
      </c>
      <c r="DA185" s="24">
        <v>0</v>
      </c>
      <c r="DB185" s="24">
        <v>0</v>
      </c>
      <c r="DC185" s="24">
        <v>21</v>
      </c>
      <c r="DD185" s="24">
        <v>21</v>
      </c>
      <c r="DE185" s="24">
        <v>22</v>
      </c>
      <c r="DF185" s="24">
        <v>20</v>
      </c>
      <c r="DG185" s="24">
        <v>20</v>
      </c>
      <c r="DH185" s="24">
        <v>19</v>
      </c>
      <c r="DI185" s="24">
        <v>18</v>
      </c>
      <c r="DJ185" s="24">
        <v>18</v>
      </c>
      <c r="DK185" s="24">
        <v>17</v>
      </c>
      <c r="DL185" s="24">
        <v>16</v>
      </c>
      <c r="DM185" s="24">
        <v>16</v>
      </c>
      <c r="DN185" s="24">
        <v>15</v>
      </c>
      <c r="DO185" s="24">
        <v>15</v>
      </c>
      <c r="DP185" s="24">
        <v>14</v>
      </c>
      <c r="DQ185" s="24">
        <v>14</v>
      </c>
      <c r="DR185" s="24">
        <v>14</v>
      </c>
      <c r="DS185" s="24">
        <v>14</v>
      </c>
      <c r="DT185" s="24">
        <v>14</v>
      </c>
      <c r="DU185" s="24">
        <v>14</v>
      </c>
      <c r="DV185" s="24">
        <v>14</v>
      </c>
      <c r="DW185" s="24">
        <v>14</v>
      </c>
      <c r="DX185" s="24">
        <v>13</v>
      </c>
      <c r="DY185" s="24">
        <v>13</v>
      </c>
      <c r="DZ185" s="24">
        <v>13</v>
      </c>
      <c r="EA185" s="24">
        <v>12</v>
      </c>
      <c r="EB185" s="24">
        <v>12</v>
      </c>
      <c r="EC185" s="24">
        <v>12</v>
      </c>
      <c r="ED185" s="24">
        <v>10</v>
      </c>
      <c r="EE185" s="24">
        <v>10</v>
      </c>
      <c r="EF185" s="24">
        <v>10</v>
      </c>
      <c r="EG185" s="24">
        <v>10</v>
      </c>
      <c r="EH185" s="24">
        <v>10</v>
      </c>
      <c r="EI185" s="24">
        <v>10</v>
      </c>
      <c r="EJ185" s="24">
        <v>10</v>
      </c>
      <c r="EK185" s="24">
        <v>10</v>
      </c>
      <c r="EL185" s="24">
        <v>10</v>
      </c>
      <c r="EM185" s="24">
        <v>10</v>
      </c>
      <c r="EN185" s="24">
        <v>10</v>
      </c>
      <c r="EO185" s="24">
        <v>10</v>
      </c>
      <c r="EP185" s="24">
        <v>10</v>
      </c>
      <c r="EQ185" s="24">
        <v>10</v>
      </c>
      <c r="ER185" s="24">
        <v>10</v>
      </c>
      <c r="ES185" s="24">
        <v>10</v>
      </c>
      <c r="ET185" s="24">
        <v>10</v>
      </c>
      <c r="EU185" s="24">
        <v>10</v>
      </c>
      <c r="EV185" s="24">
        <v>9</v>
      </c>
      <c r="EW185" s="24">
        <v>9</v>
      </c>
      <c r="EX185" s="24">
        <v>9</v>
      </c>
      <c r="EY185" s="24">
        <v>9</v>
      </c>
      <c r="EZ185" s="24">
        <v>9</v>
      </c>
      <c r="FA185" s="24">
        <v>9</v>
      </c>
      <c r="FB185" s="24">
        <v>8</v>
      </c>
      <c r="FC185" s="24">
        <v>7</v>
      </c>
      <c r="FD185" s="24">
        <v>7</v>
      </c>
      <c r="FE185" s="24">
        <v>7</v>
      </c>
      <c r="FF185" s="24">
        <v>7</v>
      </c>
      <c r="FG185" s="24">
        <v>7</v>
      </c>
      <c r="FH185" s="24">
        <v>6</v>
      </c>
      <c r="FI185" s="24">
        <v>6</v>
      </c>
      <c r="FJ185" s="24">
        <v>6</v>
      </c>
      <c r="FK185" s="24">
        <v>6</v>
      </c>
      <c r="FL185" s="24">
        <v>6</v>
      </c>
      <c r="FM185" s="24">
        <v>5</v>
      </c>
      <c r="FN185" s="24">
        <v>5</v>
      </c>
      <c r="FO185" s="24">
        <v>5</v>
      </c>
      <c r="FP185" s="24">
        <v>5</v>
      </c>
      <c r="FQ185" s="24">
        <v>5</v>
      </c>
      <c r="FR185" s="24">
        <v>5</v>
      </c>
      <c r="FS185" s="24">
        <v>5</v>
      </c>
      <c r="FT185" s="24">
        <v>5</v>
      </c>
      <c r="FU185" s="24">
        <v>5</v>
      </c>
      <c r="FV185" s="24">
        <v>4</v>
      </c>
      <c r="FW185" s="24">
        <v>3</v>
      </c>
      <c r="FX185" s="24">
        <v>3</v>
      </c>
      <c r="FY185" s="24">
        <v>3</v>
      </c>
      <c r="FZ185" s="24">
        <v>3</v>
      </c>
      <c r="GA185" s="24">
        <v>2</v>
      </c>
      <c r="GB185" s="24">
        <v>2</v>
      </c>
      <c r="GC185" s="24">
        <v>2</v>
      </c>
      <c r="GD185" s="24">
        <v>2</v>
      </c>
      <c r="GE185" s="24">
        <v>2</v>
      </c>
      <c r="GF185" s="24">
        <v>2</v>
      </c>
      <c r="GG185" s="24">
        <v>1</v>
      </c>
      <c r="GH185" s="24">
        <v>1</v>
      </c>
      <c r="GI185" s="24">
        <v>1</v>
      </c>
      <c r="GJ185" s="24">
        <v>1</v>
      </c>
      <c r="GK185" s="24">
        <v>1</v>
      </c>
      <c r="GL185" s="24">
        <v>1</v>
      </c>
      <c r="GM185" s="24">
        <v>1</v>
      </c>
      <c r="GN185" s="24">
        <v>1</v>
      </c>
      <c r="GO185" s="24">
        <v>0</v>
      </c>
      <c r="GP185" s="24">
        <v>0</v>
      </c>
      <c r="GQ185" s="24">
        <v>0</v>
      </c>
      <c r="GR185" s="24">
        <v>0</v>
      </c>
      <c r="GS185" s="24">
        <v>0</v>
      </c>
      <c r="GT185" s="24">
        <v>0</v>
      </c>
      <c r="GU185" s="24">
        <v>0</v>
      </c>
      <c r="GV185" s="24">
        <v>0</v>
      </c>
      <c r="GW185" s="24">
        <v>0</v>
      </c>
      <c r="GX185" s="24">
        <v>0</v>
      </c>
      <c r="GY185" s="25">
        <v>0</v>
      </c>
    </row>
    <row r="186" spans="1:207" s="17" customFormat="1" ht="12.75" hidden="1" x14ac:dyDescent="0.2">
      <c r="A186" s="23" t="s">
        <v>222</v>
      </c>
      <c r="B186" s="24">
        <v>2018</v>
      </c>
      <c r="C186" s="24">
        <f>SUM(Tabla1[[#This Row],[Hombres_0]:[Hombres_100 y más]])</f>
        <v>933</v>
      </c>
      <c r="D186" s="24">
        <f>SUM(Tabla1[[#This Row],[Mujeres_0]:[Mujeres_100 y más]])</f>
        <v>830</v>
      </c>
      <c r="E186" s="24">
        <f>Tabla1[[#This Row],[TOTAL HOMBRES]]+Tabla1[[#This Row],[TOTAL MUJERES]]</f>
        <v>1763</v>
      </c>
      <c r="F186" s="24">
        <v>16</v>
      </c>
      <c r="G186" s="24">
        <v>16</v>
      </c>
      <c r="H186" s="24">
        <v>17</v>
      </c>
      <c r="I186" s="24">
        <v>16</v>
      </c>
      <c r="J186" s="24">
        <v>18</v>
      </c>
      <c r="K186" s="24">
        <v>16</v>
      </c>
      <c r="L186" s="24">
        <v>18</v>
      </c>
      <c r="M186" s="24">
        <v>17</v>
      </c>
      <c r="N186" s="24">
        <v>18</v>
      </c>
      <c r="O186" s="24">
        <v>19</v>
      </c>
      <c r="P186" s="24">
        <v>18</v>
      </c>
      <c r="Q186" s="24">
        <v>18</v>
      </c>
      <c r="R186" s="24">
        <v>20</v>
      </c>
      <c r="S186" s="24">
        <v>19</v>
      </c>
      <c r="T186" s="24">
        <v>18</v>
      </c>
      <c r="U186" s="24">
        <v>20</v>
      </c>
      <c r="V186" s="24">
        <v>19</v>
      </c>
      <c r="W186" s="24">
        <v>19</v>
      </c>
      <c r="X186" s="24">
        <v>20</v>
      </c>
      <c r="Y186" s="24">
        <v>18</v>
      </c>
      <c r="Z186" s="24">
        <v>19</v>
      </c>
      <c r="AA186" s="24">
        <v>19</v>
      </c>
      <c r="AB186" s="24">
        <v>17</v>
      </c>
      <c r="AC186" s="24">
        <v>17</v>
      </c>
      <c r="AD186" s="24">
        <v>16</v>
      </c>
      <c r="AE186" s="24">
        <v>15</v>
      </c>
      <c r="AF186" s="24">
        <v>15</v>
      </c>
      <c r="AG186" s="24">
        <v>14</v>
      </c>
      <c r="AH186" s="24">
        <v>14</v>
      </c>
      <c r="AI186" s="24">
        <v>14</v>
      </c>
      <c r="AJ186" s="24">
        <v>13</v>
      </c>
      <c r="AK186" s="24">
        <v>11</v>
      </c>
      <c r="AL186" s="24">
        <v>12</v>
      </c>
      <c r="AM186" s="24">
        <v>11</v>
      </c>
      <c r="AN186" s="24">
        <v>11</v>
      </c>
      <c r="AO186" s="24">
        <v>11</v>
      </c>
      <c r="AP186" s="24">
        <v>10</v>
      </c>
      <c r="AQ186" s="24">
        <v>11</v>
      </c>
      <c r="AR186" s="24">
        <v>11</v>
      </c>
      <c r="AS186" s="24">
        <v>12</v>
      </c>
      <c r="AT186" s="24">
        <v>12</v>
      </c>
      <c r="AU186" s="24">
        <v>12</v>
      </c>
      <c r="AV186" s="24">
        <v>13</v>
      </c>
      <c r="AW186" s="24">
        <v>11</v>
      </c>
      <c r="AX186" s="24">
        <v>12</v>
      </c>
      <c r="AY186" s="24">
        <v>13</v>
      </c>
      <c r="AZ186" s="24">
        <v>11</v>
      </c>
      <c r="BA186" s="24">
        <v>11</v>
      </c>
      <c r="BB186" s="24">
        <v>11</v>
      </c>
      <c r="BC186" s="24">
        <v>10</v>
      </c>
      <c r="BD186" s="24">
        <v>8</v>
      </c>
      <c r="BE186" s="24">
        <v>8</v>
      </c>
      <c r="BF186" s="24">
        <v>7</v>
      </c>
      <c r="BG186" s="24">
        <v>7</v>
      </c>
      <c r="BH186" s="24">
        <v>7</v>
      </c>
      <c r="BI186" s="24">
        <v>6</v>
      </c>
      <c r="BJ186" s="24">
        <v>7</v>
      </c>
      <c r="BK186" s="24">
        <v>6</v>
      </c>
      <c r="BL186" s="24">
        <v>5</v>
      </c>
      <c r="BM186" s="24">
        <v>6</v>
      </c>
      <c r="BN186" s="24">
        <v>7</v>
      </c>
      <c r="BO186" s="24">
        <v>7</v>
      </c>
      <c r="BP186" s="24">
        <v>6</v>
      </c>
      <c r="BQ186" s="24">
        <v>7</v>
      </c>
      <c r="BR186" s="24">
        <v>7</v>
      </c>
      <c r="BS186" s="24">
        <v>7</v>
      </c>
      <c r="BT186" s="24">
        <v>7</v>
      </c>
      <c r="BU186" s="24">
        <v>6</v>
      </c>
      <c r="BV186" s="24">
        <v>7</v>
      </c>
      <c r="BW186" s="24">
        <v>7</v>
      </c>
      <c r="BX186" s="24">
        <v>6</v>
      </c>
      <c r="BY186" s="24">
        <v>5</v>
      </c>
      <c r="BZ186" s="24">
        <v>4</v>
      </c>
      <c r="CA186" s="24">
        <v>5</v>
      </c>
      <c r="CB186" s="24">
        <v>2</v>
      </c>
      <c r="CC186" s="24">
        <v>3</v>
      </c>
      <c r="CD186" s="24">
        <v>2</v>
      </c>
      <c r="CE186" s="24">
        <v>2</v>
      </c>
      <c r="CF186" s="24">
        <v>2</v>
      </c>
      <c r="CG186" s="24">
        <v>1</v>
      </c>
      <c r="CH186" s="24">
        <v>1</v>
      </c>
      <c r="CI186" s="24">
        <v>1</v>
      </c>
      <c r="CJ186" s="24">
        <v>1</v>
      </c>
      <c r="CK186" s="24">
        <v>1</v>
      </c>
      <c r="CL186" s="24">
        <v>2</v>
      </c>
      <c r="CM186" s="24">
        <v>1</v>
      </c>
      <c r="CN186" s="24">
        <v>2</v>
      </c>
      <c r="CO186" s="24">
        <v>1</v>
      </c>
      <c r="CP186" s="24">
        <v>2</v>
      </c>
      <c r="CQ186" s="24">
        <v>0</v>
      </c>
      <c r="CR186" s="24">
        <v>1</v>
      </c>
      <c r="CS186" s="24">
        <v>1</v>
      </c>
      <c r="CT186" s="24">
        <v>0</v>
      </c>
      <c r="CU186" s="24">
        <v>0</v>
      </c>
      <c r="CV186" s="24">
        <v>1</v>
      </c>
      <c r="CW186" s="24">
        <v>0</v>
      </c>
      <c r="CX186" s="24">
        <v>0</v>
      </c>
      <c r="CY186" s="24">
        <v>0</v>
      </c>
      <c r="CZ186" s="24">
        <v>2</v>
      </c>
      <c r="DA186" s="24">
        <v>0</v>
      </c>
      <c r="DB186" s="24">
        <v>0</v>
      </c>
      <c r="DC186" s="24">
        <v>21</v>
      </c>
      <c r="DD186" s="24">
        <v>21</v>
      </c>
      <c r="DE186" s="24">
        <v>22</v>
      </c>
      <c r="DF186" s="24">
        <v>20</v>
      </c>
      <c r="DG186" s="24">
        <v>20</v>
      </c>
      <c r="DH186" s="24">
        <v>19</v>
      </c>
      <c r="DI186" s="24">
        <v>18</v>
      </c>
      <c r="DJ186" s="24">
        <v>18</v>
      </c>
      <c r="DK186" s="24">
        <v>17</v>
      </c>
      <c r="DL186" s="24">
        <v>15</v>
      </c>
      <c r="DM186" s="24">
        <v>16</v>
      </c>
      <c r="DN186" s="24">
        <v>15</v>
      </c>
      <c r="DO186" s="24">
        <v>14</v>
      </c>
      <c r="DP186" s="24">
        <v>13</v>
      </c>
      <c r="DQ186" s="24">
        <v>14</v>
      </c>
      <c r="DR186" s="24">
        <v>13</v>
      </c>
      <c r="DS186" s="24">
        <v>14</v>
      </c>
      <c r="DT186" s="24">
        <v>14</v>
      </c>
      <c r="DU186" s="24">
        <v>15</v>
      </c>
      <c r="DV186" s="24">
        <v>13</v>
      </c>
      <c r="DW186" s="24">
        <v>14</v>
      </c>
      <c r="DX186" s="24">
        <v>13</v>
      </c>
      <c r="DY186" s="24">
        <v>14</v>
      </c>
      <c r="DZ186" s="24">
        <v>12</v>
      </c>
      <c r="EA186" s="24">
        <v>13</v>
      </c>
      <c r="EB186" s="24">
        <v>13</v>
      </c>
      <c r="EC186" s="24">
        <v>12</v>
      </c>
      <c r="ED186" s="24">
        <v>11</v>
      </c>
      <c r="EE186" s="24">
        <v>10</v>
      </c>
      <c r="EF186" s="24">
        <v>9</v>
      </c>
      <c r="EG186" s="24">
        <v>10</v>
      </c>
      <c r="EH186" s="24">
        <v>10</v>
      </c>
      <c r="EI186" s="24">
        <v>9</v>
      </c>
      <c r="EJ186" s="24">
        <v>10</v>
      </c>
      <c r="EK186" s="24">
        <v>10</v>
      </c>
      <c r="EL186" s="24">
        <v>10</v>
      </c>
      <c r="EM186" s="24">
        <v>11</v>
      </c>
      <c r="EN186" s="24">
        <v>11</v>
      </c>
      <c r="EO186" s="24">
        <v>11</v>
      </c>
      <c r="EP186" s="24">
        <v>11</v>
      </c>
      <c r="EQ186" s="24">
        <v>10</v>
      </c>
      <c r="ER186" s="24">
        <v>11</v>
      </c>
      <c r="ES186" s="24">
        <v>12</v>
      </c>
      <c r="ET186" s="24">
        <v>10</v>
      </c>
      <c r="EU186" s="24">
        <v>9</v>
      </c>
      <c r="EV186" s="24">
        <v>9</v>
      </c>
      <c r="EW186" s="24">
        <v>9</v>
      </c>
      <c r="EX186" s="24">
        <v>8</v>
      </c>
      <c r="EY186" s="24">
        <v>9</v>
      </c>
      <c r="EZ186" s="24">
        <v>9</v>
      </c>
      <c r="FA186" s="24">
        <v>8</v>
      </c>
      <c r="FB186" s="24">
        <v>8</v>
      </c>
      <c r="FC186" s="24">
        <v>7</v>
      </c>
      <c r="FD186" s="24">
        <v>8</v>
      </c>
      <c r="FE186" s="24">
        <v>8</v>
      </c>
      <c r="FF186" s="24">
        <v>8</v>
      </c>
      <c r="FG186" s="24">
        <v>7</v>
      </c>
      <c r="FH186" s="24">
        <v>6</v>
      </c>
      <c r="FI186" s="24">
        <v>6</v>
      </c>
      <c r="FJ186" s="24">
        <v>5</v>
      </c>
      <c r="FK186" s="24">
        <v>6</v>
      </c>
      <c r="FL186" s="24">
        <v>5</v>
      </c>
      <c r="FM186" s="24">
        <v>7</v>
      </c>
      <c r="FN186" s="24">
        <v>6</v>
      </c>
      <c r="FO186" s="24">
        <v>5</v>
      </c>
      <c r="FP186" s="24">
        <v>6</v>
      </c>
      <c r="FQ186" s="24">
        <v>6</v>
      </c>
      <c r="FR186" s="24">
        <v>5</v>
      </c>
      <c r="FS186" s="24">
        <v>6</v>
      </c>
      <c r="FT186" s="24">
        <v>5</v>
      </c>
      <c r="FU186" s="24">
        <v>6</v>
      </c>
      <c r="FV186" s="24">
        <v>4</v>
      </c>
      <c r="FW186" s="24">
        <v>3</v>
      </c>
      <c r="FX186" s="24">
        <v>3</v>
      </c>
      <c r="FY186" s="24">
        <v>4</v>
      </c>
      <c r="FZ186" s="24">
        <v>4</v>
      </c>
      <c r="GA186" s="24">
        <v>2</v>
      </c>
      <c r="GB186" s="24">
        <v>2</v>
      </c>
      <c r="GC186" s="24">
        <v>2</v>
      </c>
      <c r="GD186" s="24">
        <v>2</v>
      </c>
      <c r="GE186" s="24">
        <v>2</v>
      </c>
      <c r="GF186" s="24">
        <v>2</v>
      </c>
      <c r="GG186" s="24">
        <v>2</v>
      </c>
      <c r="GH186" s="24">
        <v>1</v>
      </c>
      <c r="GI186" s="24">
        <v>2</v>
      </c>
      <c r="GJ186" s="24">
        <v>1</v>
      </c>
      <c r="GK186" s="24">
        <v>1</v>
      </c>
      <c r="GL186" s="24">
        <v>1</v>
      </c>
      <c r="GM186" s="24">
        <v>2</v>
      </c>
      <c r="GN186" s="24">
        <v>0</v>
      </c>
      <c r="GO186" s="24">
        <v>0</v>
      </c>
      <c r="GP186" s="24">
        <v>0</v>
      </c>
      <c r="GQ186" s="24">
        <v>1</v>
      </c>
      <c r="GR186" s="24">
        <v>0</v>
      </c>
      <c r="GS186" s="24">
        <v>1</v>
      </c>
      <c r="GT186" s="24">
        <v>0</v>
      </c>
      <c r="GU186" s="24">
        <v>0</v>
      </c>
      <c r="GV186" s="24">
        <v>0</v>
      </c>
      <c r="GW186" s="24">
        <v>1</v>
      </c>
      <c r="GX186" s="24">
        <v>1</v>
      </c>
      <c r="GY186" s="25">
        <v>0</v>
      </c>
    </row>
    <row r="187" spans="1:207" s="17" customFormat="1" ht="12.75" hidden="1" x14ac:dyDescent="0.2">
      <c r="A187" s="23" t="s">
        <v>222</v>
      </c>
      <c r="B187" s="24">
        <v>2019</v>
      </c>
      <c r="C187" s="24">
        <f>SUM(Tabla1[[#This Row],[Hombres_0]:[Hombres_100 y más]])</f>
        <v>942</v>
      </c>
      <c r="D187" s="24">
        <f>SUM(Tabla1[[#This Row],[Mujeres_0]:[Mujeres_100 y más]])</f>
        <v>837</v>
      </c>
      <c r="E187" s="24">
        <f>Tabla1[[#This Row],[TOTAL HOMBRES]]+Tabla1[[#This Row],[TOTAL MUJERES]]</f>
        <v>1779</v>
      </c>
      <c r="F187" s="24">
        <v>16</v>
      </c>
      <c r="G187" s="24">
        <v>17</v>
      </c>
      <c r="H187" s="24">
        <v>16</v>
      </c>
      <c r="I187" s="24">
        <v>17</v>
      </c>
      <c r="J187" s="24">
        <v>17</v>
      </c>
      <c r="K187" s="24">
        <v>17</v>
      </c>
      <c r="L187" s="24">
        <v>18</v>
      </c>
      <c r="M187" s="24">
        <v>18</v>
      </c>
      <c r="N187" s="24">
        <v>18</v>
      </c>
      <c r="O187" s="24">
        <v>18</v>
      </c>
      <c r="P187" s="24">
        <v>18</v>
      </c>
      <c r="Q187" s="24">
        <v>19</v>
      </c>
      <c r="R187" s="24">
        <v>19</v>
      </c>
      <c r="S187" s="24">
        <v>20</v>
      </c>
      <c r="T187" s="24">
        <v>19</v>
      </c>
      <c r="U187" s="24">
        <v>19</v>
      </c>
      <c r="V187" s="24">
        <v>19</v>
      </c>
      <c r="W187" s="24">
        <v>20</v>
      </c>
      <c r="X187" s="24">
        <v>19</v>
      </c>
      <c r="Y187" s="24">
        <v>20</v>
      </c>
      <c r="Z187" s="24">
        <v>19</v>
      </c>
      <c r="AA187" s="24">
        <v>19</v>
      </c>
      <c r="AB187" s="24">
        <v>17</v>
      </c>
      <c r="AC187" s="24">
        <v>17</v>
      </c>
      <c r="AD187" s="24">
        <v>17</v>
      </c>
      <c r="AE187" s="24">
        <v>15</v>
      </c>
      <c r="AF187" s="24">
        <v>16</v>
      </c>
      <c r="AG187" s="24">
        <v>14</v>
      </c>
      <c r="AH187" s="24">
        <v>14</v>
      </c>
      <c r="AI187" s="24">
        <v>14</v>
      </c>
      <c r="AJ187" s="24">
        <v>14</v>
      </c>
      <c r="AK187" s="24">
        <v>11</v>
      </c>
      <c r="AL187" s="24">
        <v>11</v>
      </c>
      <c r="AM187" s="24">
        <v>11</v>
      </c>
      <c r="AN187" s="24">
        <v>11</v>
      </c>
      <c r="AO187" s="24">
        <v>10</v>
      </c>
      <c r="AP187" s="24">
        <v>10</v>
      </c>
      <c r="AQ187" s="24">
        <v>12</v>
      </c>
      <c r="AR187" s="24">
        <v>11</v>
      </c>
      <c r="AS187" s="24">
        <v>11</v>
      </c>
      <c r="AT187" s="24">
        <v>12</v>
      </c>
      <c r="AU187" s="24">
        <v>13</v>
      </c>
      <c r="AV187" s="24">
        <v>12</v>
      </c>
      <c r="AW187" s="24">
        <v>13</v>
      </c>
      <c r="AX187" s="24">
        <v>12</v>
      </c>
      <c r="AY187" s="24">
        <v>12</v>
      </c>
      <c r="AZ187" s="24">
        <v>11</v>
      </c>
      <c r="BA187" s="24">
        <v>11</v>
      </c>
      <c r="BB187" s="24">
        <v>11</v>
      </c>
      <c r="BC187" s="24">
        <v>10</v>
      </c>
      <c r="BD187" s="24">
        <v>8</v>
      </c>
      <c r="BE187" s="24">
        <v>8</v>
      </c>
      <c r="BF187" s="24">
        <v>7</v>
      </c>
      <c r="BG187" s="24">
        <v>7</v>
      </c>
      <c r="BH187" s="24">
        <v>7</v>
      </c>
      <c r="BI187" s="24">
        <v>7</v>
      </c>
      <c r="BJ187" s="24">
        <v>6</v>
      </c>
      <c r="BK187" s="24">
        <v>6</v>
      </c>
      <c r="BL187" s="24">
        <v>6</v>
      </c>
      <c r="BM187" s="24">
        <v>6</v>
      </c>
      <c r="BN187" s="24">
        <v>7</v>
      </c>
      <c r="BO187" s="24">
        <v>7</v>
      </c>
      <c r="BP187" s="24">
        <v>7</v>
      </c>
      <c r="BQ187" s="24">
        <v>6</v>
      </c>
      <c r="BR187" s="24">
        <v>7</v>
      </c>
      <c r="BS187" s="24">
        <v>7</v>
      </c>
      <c r="BT187" s="24">
        <v>7</v>
      </c>
      <c r="BU187" s="24">
        <v>7</v>
      </c>
      <c r="BV187" s="24">
        <v>7</v>
      </c>
      <c r="BW187" s="24">
        <v>7</v>
      </c>
      <c r="BX187" s="24">
        <v>5</v>
      </c>
      <c r="BY187" s="24">
        <v>6</v>
      </c>
      <c r="BZ187" s="24">
        <v>4</v>
      </c>
      <c r="CA187" s="24">
        <v>5</v>
      </c>
      <c r="CB187" s="24">
        <v>3</v>
      </c>
      <c r="CC187" s="24">
        <v>3</v>
      </c>
      <c r="CD187" s="24">
        <v>2</v>
      </c>
      <c r="CE187" s="24">
        <v>2</v>
      </c>
      <c r="CF187" s="24">
        <v>1</v>
      </c>
      <c r="CG187" s="24">
        <v>2</v>
      </c>
      <c r="CH187" s="24">
        <v>1</v>
      </c>
      <c r="CI187" s="24">
        <v>1</v>
      </c>
      <c r="CJ187" s="24">
        <v>1</v>
      </c>
      <c r="CK187" s="24">
        <v>2</v>
      </c>
      <c r="CL187" s="24">
        <v>1</v>
      </c>
      <c r="CM187" s="24">
        <v>1</v>
      </c>
      <c r="CN187" s="24">
        <v>2</v>
      </c>
      <c r="CO187" s="24">
        <v>1</v>
      </c>
      <c r="CP187" s="24">
        <v>2</v>
      </c>
      <c r="CQ187" s="24">
        <v>0</v>
      </c>
      <c r="CR187" s="24">
        <v>0</v>
      </c>
      <c r="CS187" s="24">
        <v>2</v>
      </c>
      <c r="CT187" s="24">
        <v>0</v>
      </c>
      <c r="CU187" s="24">
        <v>0</v>
      </c>
      <c r="CV187" s="24">
        <v>0</v>
      </c>
      <c r="CW187" s="24">
        <v>1</v>
      </c>
      <c r="CX187" s="24">
        <v>0</v>
      </c>
      <c r="CY187" s="24">
        <v>0</v>
      </c>
      <c r="CZ187" s="24">
        <v>2</v>
      </c>
      <c r="DA187" s="24">
        <v>0</v>
      </c>
      <c r="DB187" s="24">
        <v>0</v>
      </c>
      <c r="DC187" s="24">
        <v>21</v>
      </c>
      <c r="DD187" s="24">
        <v>22</v>
      </c>
      <c r="DE187" s="24">
        <v>20</v>
      </c>
      <c r="DF187" s="24">
        <v>21</v>
      </c>
      <c r="DG187" s="24">
        <v>21</v>
      </c>
      <c r="DH187" s="24">
        <v>18</v>
      </c>
      <c r="DI187" s="24">
        <v>19</v>
      </c>
      <c r="DJ187" s="24">
        <v>18</v>
      </c>
      <c r="DK187" s="24">
        <v>16</v>
      </c>
      <c r="DL187" s="24">
        <v>16</v>
      </c>
      <c r="DM187" s="24">
        <v>16</v>
      </c>
      <c r="DN187" s="24">
        <v>15</v>
      </c>
      <c r="DO187" s="24">
        <v>14</v>
      </c>
      <c r="DP187" s="24">
        <v>14</v>
      </c>
      <c r="DQ187" s="24">
        <v>14</v>
      </c>
      <c r="DR187" s="24">
        <v>13</v>
      </c>
      <c r="DS187" s="24">
        <v>14</v>
      </c>
      <c r="DT187" s="24">
        <v>14</v>
      </c>
      <c r="DU187" s="24">
        <v>14</v>
      </c>
      <c r="DV187" s="24">
        <v>13</v>
      </c>
      <c r="DW187" s="24">
        <v>15</v>
      </c>
      <c r="DX187" s="24">
        <v>13</v>
      </c>
      <c r="DY187" s="24">
        <v>14</v>
      </c>
      <c r="DZ187" s="24">
        <v>12</v>
      </c>
      <c r="EA187" s="24">
        <v>14</v>
      </c>
      <c r="EB187" s="24">
        <v>13</v>
      </c>
      <c r="EC187" s="24">
        <v>13</v>
      </c>
      <c r="ED187" s="24">
        <v>10</v>
      </c>
      <c r="EE187" s="24">
        <v>10</v>
      </c>
      <c r="EF187" s="24">
        <v>9</v>
      </c>
      <c r="EG187" s="24">
        <v>11</v>
      </c>
      <c r="EH187" s="24">
        <v>9</v>
      </c>
      <c r="EI187" s="24">
        <v>10</v>
      </c>
      <c r="EJ187" s="24">
        <v>10</v>
      </c>
      <c r="EK187" s="24">
        <v>10</v>
      </c>
      <c r="EL187" s="24">
        <v>10</v>
      </c>
      <c r="EM187" s="24">
        <v>11</v>
      </c>
      <c r="EN187" s="24">
        <v>11</v>
      </c>
      <c r="EO187" s="24">
        <v>12</v>
      </c>
      <c r="EP187" s="24">
        <v>10</v>
      </c>
      <c r="EQ187" s="24">
        <v>11</v>
      </c>
      <c r="ER187" s="24">
        <v>12</v>
      </c>
      <c r="ES187" s="24">
        <v>10</v>
      </c>
      <c r="ET187" s="24">
        <v>10</v>
      </c>
      <c r="EU187" s="24">
        <v>10</v>
      </c>
      <c r="EV187" s="24">
        <v>9</v>
      </c>
      <c r="EW187" s="24">
        <v>8</v>
      </c>
      <c r="EX187" s="24">
        <v>9</v>
      </c>
      <c r="EY187" s="24">
        <v>9</v>
      </c>
      <c r="EZ187" s="24">
        <v>9</v>
      </c>
      <c r="FA187" s="24">
        <v>8</v>
      </c>
      <c r="FB187" s="24">
        <v>8</v>
      </c>
      <c r="FC187" s="24">
        <v>7</v>
      </c>
      <c r="FD187" s="24">
        <v>8</v>
      </c>
      <c r="FE187" s="24">
        <v>8</v>
      </c>
      <c r="FF187" s="24">
        <v>8</v>
      </c>
      <c r="FG187" s="24">
        <v>6</v>
      </c>
      <c r="FH187" s="24">
        <v>7</v>
      </c>
      <c r="FI187" s="24">
        <v>5</v>
      </c>
      <c r="FJ187" s="24">
        <v>6</v>
      </c>
      <c r="FK187" s="24">
        <v>5</v>
      </c>
      <c r="FL187" s="24">
        <v>6</v>
      </c>
      <c r="FM187" s="24">
        <v>7</v>
      </c>
      <c r="FN187" s="24">
        <v>7</v>
      </c>
      <c r="FO187" s="24">
        <v>5</v>
      </c>
      <c r="FP187" s="24">
        <v>5</v>
      </c>
      <c r="FQ187" s="24">
        <v>6</v>
      </c>
      <c r="FR187" s="24">
        <v>6</v>
      </c>
      <c r="FS187" s="24">
        <v>5</v>
      </c>
      <c r="FT187" s="24">
        <v>6</v>
      </c>
      <c r="FU187" s="24">
        <v>6</v>
      </c>
      <c r="FV187" s="24">
        <v>5</v>
      </c>
      <c r="FW187" s="24">
        <v>3</v>
      </c>
      <c r="FX187" s="24">
        <v>3</v>
      </c>
      <c r="FY187" s="24">
        <v>3</v>
      </c>
      <c r="FZ187" s="24">
        <v>4</v>
      </c>
      <c r="GA187" s="24">
        <v>2</v>
      </c>
      <c r="GB187" s="24">
        <v>2</v>
      </c>
      <c r="GC187" s="24">
        <v>2</v>
      </c>
      <c r="GD187" s="24">
        <v>3</v>
      </c>
      <c r="GE187" s="24">
        <v>2</v>
      </c>
      <c r="GF187" s="24">
        <v>2</v>
      </c>
      <c r="GG187" s="24">
        <v>1</v>
      </c>
      <c r="GH187" s="24">
        <v>1</v>
      </c>
      <c r="GI187" s="24">
        <v>2</v>
      </c>
      <c r="GJ187" s="24">
        <v>2</v>
      </c>
      <c r="GK187" s="24">
        <v>1</v>
      </c>
      <c r="GL187" s="24">
        <v>1</v>
      </c>
      <c r="GM187" s="24">
        <v>1</v>
      </c>
      <c r="GN187" s="24">
        <v>1</v>
      </c>
      <c r="GO187" s="24">
        <v>0</v>
      </c>
      <c r="GP187" s="24">
        <v>0</v>
      </c>
      <c r="GQ187" s="24">
        <v>0</v>
      </c>
      <c r="GR187" s="24">
        <v>0</v>
      </c>
      <c r="GS187" s="24">
        <v>2</v>
      </c>
      <c r="GT187" s="24">
        <v>0</v>
      </c>
      <c r="GU187" s="24">
        <v>0</v>
      </c>
      <c r="GV187" s="24">
        <v>0</v>
      </c>
      <c r="GW187" s="24">
        <v>1</v>
      </c>
      <c r="GX187" s="24">
        <v>1</v>
      </c>
      <c r="GY187" s="25">
        <v>0</v>
      </c>
    </row>
    <row r="188" spans="1:207" s="17" customFormat="1" ht="12.75" hidden="1" x14ac:dyDescent="0.2">
      <c r="A188" s="23" t="s">
        <v>222</v>
      </c>
      <c r="B188" s="24">
        <v>2020</v>
      </c>
      <c r="C188" s="24">
        <f>SUM(Tabla1[[#This Row],[Hombres_0]:[Hombres_100 y más]])</f>
        <v>950</v>
      </c>
      <c r="D188" s="24">
        <f>SUM(Tabla1[[#This Row],[Mujeres_0]:[Mujeres_100 y más]])</f>
        <v>843</v>
      </c>
      <c r="E188" s="24">
        <f>Tabla1[[#This Row],[TOTAL HOMBRES]]+Tabla1[[#This Row],[TOTAL MUJERES]]</f>
        <v>1793</v>
      </c>
      <c r="F188" s="24">
        <v>16</v>
      </c>
      <c r="G188" s="24">
        <v>17</v>
      </c>
      <c r="H188" s="24">
        <v>17</v>
      </c>
      <c r="I188" s="24">
        <v>17</v>
      </c>
      <c r="J188" s="24">
        <v>16</v>
      </c>
      <c r="K188" s="24">
        <v>17</v>
      </c>
      <c r="L188" s="24">
        <v>18</v>
      </c>
      <c r="M188" s="24">
        <v>18</v>
      </c>
      <c r="N188" s="24">
        <v>18</v>
      </c>
      <c r="O188" s="24">
        <v>19</v>
      </c>
      <c r="P188" s="24">
        <v>19</v>
      </c>
      <c r="Q188" s="24">
        <v>19</v>
      </c>
      <c r="R188" s="24">
        <v>19</v>
      </c>
      <c r="S188" s="24">
        <v>18</v>
      </c>
      <c r="T188" s="24">
        <v>20</v>
      </c>
      <c r="U188" s="24">
        <v>19</v>
      </c>
      <c r="V188" s="24">
        <v>20</v>
      </c>
      <c r="W188" s="24">
        <v>20</v>
      </c>
      <c r="X188" s="24">
        <v>19</v>
      </c>
      <c r="Y188" s="24">
        <v>20</v>
      </c>
      <c r="Z188" s="24">
        <v>19</v>
      </c>
      <c r="AA188" s="24">
        <v>19</v>
      </c>
      <c r="AB188" s="24">
        <v>18</v>
      </c>
      <c r="AC188" s="24">
        <v>17</v>
      </c>
      <c r="AD188" s="24">
        <v>18</v>
      </c>
      <c r="AE188" s="24">
        <v>15</v>
      </c>
      <c r="AF188" s="24">
        <v>16</v>
      </c>
      <c r="AG188" s="24">
        <v>16</v>
      </c>
      <c r="AH188" s="24">
        <v>14</v>
      </c>
      <c r="AI188" s="24">
        <v>13</v>
      </c>
      <c r="AJ188" s="24">
        <v>13</v>
      </c>
      <c r="AK188" s="24">
        <v>12</v>
      </c>
      <c r="AL188" s="24">
        <v>11</v>
      </c>
      <c r="AM188" s="24">
        <v>11</v>
      </c>
      <c r="AN188" s="24">
        <v>11</v>
      </c>
      <c r="AO188" s="24">
        <v>10</v>
      </c>
      <c r="AP188" s="24">
        <v>10</v>
      </c>
      <c r="AQ188" s="24">
        <v>12</v>
      </c>
      <c r="AR188" s="24">
        <v>11</v>
      </c>
      <c r="AS188" s="24">
        <v>11</v>
      </c>
      <c r="AT188" s="24">
        <v>12</v>
      </c>
      <c r="AU188" s="24">
        <v>13</v>
      </c>
      <c r="AV188" s="24">
        <v>12</v>
      </c>
      <c r="AW188" s="24">
        <v>12</v>
      </c>
      <c r="AX188" s="24">
        <v>13</v>
      </c>
      <c r="AY188" s="24">
        <v>13</v>
      </c>
      <c r="AZ188" s="24">
        <v>11</v>
      </c>
      <c r="BA188" s="24">
        <v>11</v>
      </c>
      <c r="BB188" s="24">
        <v>11</v>
      </c>
      <c r="BC188" s="24">
        <v>9</v>
      </c>
      <c r="BD188" s="24">
        <v>8</v>
      </c>
      <c r="BE188" s="24">
        <v>9</v>
      </c>
      <c r="BF188" s="24">
        <v>8</v>
      </c>
      <c r="BG188" s="24">
        <v>6</v>
      </c>
      <c r="BH188" s="24">
        <v>7</v>
      </c>
      <c r="BI188" s="24">
        <v>7</v>
      </c>
      <c r="BJ188" s="24">
        <v>7</v>
      </c>
      <c r="BK188" s="24">
        <v>5</v>
      </c>
      <c r="BL188" s="24">
        <v>6</v>
      </c>
      <c r="BM188" s="24">
        <v>6</v>
      </c>
      <c r="BN188" s="24">
        <v>6</v>
      </c>
      <c r="BO188" s="24">
        <v>7</v>
      </c>
      <c r="BP188" s="24">
        <v>7</v>
      </c>
      <c r="BQ188" s="24">
        <v>8</v>
      </c>
      <c r="BR188" s="24">
        <v>7</v>
      </c>
      <c r="BS188" s="24">
        <v>7</v>
      </c>
      <c r="BT188" s="24">
        <v>6</v>
      </c>
      <c r="BU188" s="24">
        <v>7</v>
      </c>
      <c r="BV188" s="24">
        <v>7</v>
      </c>
      <c r="BW188" s="24">
        <v>7</v>
      </c>
      <c r="BX188" s="24">
        <v>6</v>
      </c>
      <c r="BY188" s="24">
        <v>7</v>
      </c>
      <c r="BZ188" s="24">
        <v>4</v>
      </c>
      <c r="CA188" s="24">
        <v>5</v>
      </c>
      <c r="CB188" s="24">
        <v>3</v>
      </c>
      <c r="CC188" s="24">
        <v>3</v>
      </c>
      <c r="CD188" s="24">
        <v>3</v>
      </c>
      <c r="CE188" s="24">
        <v>1</v>
      </c>
      <c r="CF188" s="24">
        <v>1</v>
      </c>
      <c r="CG188" s="24">
        <v>1</v>
      </c>
      <c r="CH188" s="24">
        <v>1</v>
      </c>
      <c r="CI188" s="24">
        <v>2</v>
      </c>
      <c r="CJ188" s="24">
        <v>1</v>
      </c>
      <c r="CK188" s="24">
        <v>2</v>
      </c>
      <c r="CL188" s="24">
        <v>1</v>
      </c>
      <c r="CM188" s="24">
        <v>1</v>
      </c>
      <c r="CN188" s="24">
        <v>2</v>
      </c>
      <c r="CO188" s="24">
        <v>1</v>
      </c>
      <c r="CP188" s="24">
        <v>2</v>
      </c>
      <c r="CQ188" s="24">
        <v>0</v>
      </c>
      <c r="CR188" s="24">
        <v>0</v>
      </c>
      <c r="CS188" s="24">
        <v>1</v>
      </c>
      <c r="CT188" s="24">
        <v>1</v>
      </c>
      <c r="CU188" s="24">
        <v>0</v>
      </c>
      <c r="CV188" s="24">
        <v>0</v>
      </c>
      <c r="CW188" s="24">
        <v>1</v>
      </c>
      <c r="CX188" s="24">
        <v>0</v>
      </c>
      <c r="CY188" s="24">
        <v>0</v>
      </c>
      <c r="CZ188" s="24">
        <v>2</v>
      </c>
      <c r="DA188" s="24">
        <v>0</v>
      </c>
      <c r="DB188" s="24">
        <v>0</v>
      </c>
      <c r="DC188" s="24">
        <v>20</v>
      </c>
      <c r="DD188" s="24">
        <v>22</v>
      </c>
      <c r="DE188" s="24">
        <v>21</v>
      </c>
      <c r="DF188" s="24">
        <v>21</v>
      </c>
      <c r="DG188" s="24">
        <v>20</v>
      </c>
      <c r="DH188" s="24">
        <v>19</v>
      </c>
      <c r="DI188" s="24">
        <v>19</v>
      </c>
      <c r="DJ188" s="24">
        <v>18</v>
      </c>
      <c r="DK188" s="24">
        <v>17</v>
      </c>
      <c r="DL188" s="24">
        <v>16</v>
      </c>
      <c r="DM188" s="24">
        <v>15</v>
      </c>
      <c r="DN188" s="24">
        <v>15</v>
      </c>
      <c r="DO188" s="24">
        <v>15</v>
      </c>
      <c r="DP188" s="24">
        <v>14</v>
      </c>
      <c r="DQ188" s="24">
        <v>13</v>
      </c>
      <c r="DR188" s="24">
        <v>14</v>
      </c>
      <c r="DS188" s="24">
        <v>14</v>
      </c>
      <c r="DT188" s="24">
        <v>14</v>
      </c>
      <c r="DU188" s="24">
        <v>14</v>
      </c>
      <c r="DV188" s="24">
        <v>14</v>
      </c>
      <c r="DW188" s="24">
        <v>14</v>
      </c>
      <c r="DX188" s="24">
        <v>13</v>
      </c>
      <c r="DY188" s="24">
        <v>14</v>
      </c>
      <c r="DZ188" s="24">
        <v>14</v>
      </c>
      <c r="EA188" s="24">
        <v>12</v>
      </c>
      <c r="EB188" s="24">
        <v>14</v>
      </c>
      <c r="EC188" s="24">
        <v>13</v>
      </c>
      <c r="ED188" s="24">
        <v>11</v>
      </c>
      <c r="EE188" s="24">
        <v>10</v>
      </c>
      <c r="EF188" s="24">
        <v>10</v>
      </c>
      <c r="EG188" s="24">
        <v>9</v>
      </c>
      <c r="EH188" s="24">
        <v>10</v>
      </c>
      <c r="EI188" s="24">
        <v>10</v>
      </c>
      <c r="EJ188" s="24">
        <v>10</v>
      </c>
      <c r="EK188" s="24">
        <v>10</v>
      </c>
      <c r="EL188" s="24">
        <v>10</v>
      </c>
      <c r="EM188" s="24">
        <v>11</v>
      </c>
      <c r="EN188" s="24">
        <v>11</v>
      </c>
      <c r="EO188" s="24">
        <v>11</v>
      </c>
      <c r="EP188" s="24">
        <v>11</v>
      </c>
      <c r="EQ188" s="24">
        <v>12</v>
      </c>
      <c r="ER188" s="24">
        <v>11</v>
      </c>
      <c r="ES188" s="24">
        <v>11</v>
      </c>
      <c r="ET188" s="24">
        <v>10</v>
      </c>
      <c r="EU188" s="24">
        <v>10</v>
      </c>
      <c r="EV188" s="24">
        <v>8</v>
      </c>
      <c r="EW188" s="24">
        <v>10</v>
      </c>
      <c r="EX188" s="24">
        <v>8</v>
      </c>
      <c r="EY188" s="24">
        <v>9</v>
      </c>
      <c r="EZ188" s="24">
        <v>9</v>
      </c>
      <c r="FA188" s="24">
        <v>8</v>
      </c>
      <c r="FB188" s="24">
        <v>8</v>
      </c>
      <c r="FC188" s="24">
        <v>7</v>
      </c>
      <c r="FD188" s="24">
        <v>9</v>
      </c>
      <c r="FE188" s="24">
        <v>7</v>
      </c>
      <c r="FF188" s="24">
        <v>8</v>
      </c>
      <c r="FG188" s="24">
        <v>6</v>
      </c>
      <c r="FH188" s="24">
        <v>6</v>
      </c>
      <c r="FI188" s="24">
        <v>7</v>
      </c>
      <c r="FJ188" s="24">
        <v>5</v>
      </c>
      <c r="FK188" s="24">
        <v>6</v>
      </c>
      <c r="FL188" s="24">
        <v>5</v>
      </c>
      <c r="FM188" s="24">
        <v>7</v>
      </c>
      <c r="FN188" s="24">
        <v>7</v>
      </c>
      <c r="FO188" s="24">
        <v>5</v>
      </c>
      <c r="FP188" s="24">
        <v>6</v>
      </c>
      <c r="FQ188" s="24">
        <v>5</v>
      </c>
      <c r="FR188" s="24">
        <v>7</v>
      </c>
      <c r="FS188" s="24">
        <v>6</v>
      </c>
      <c r="FT188" s="24">
        <v>5</v>
      </c>
      <c r="FU188" s="24">
        <v>6</v>
      </c>
      <c r="FV188" s="24">
        <v>4</v>
      </c>
      <c r="FW188" s="24">
        <v>4</v>
      </c>
      <c r="FX188" s="24">
        <v>4</v>
      </c>
      <c r="FY188" s="24">
        <v>3</v>
      </c>
      <c r="FZ188" s="24">
        <v>3</v>
      </c>
      <c r="GA188" s="24">
        <v>3</v>
      </c>
      <c r="GB188" s="24">
        <v>2</v>
      </c>
      <c r="GC188" s="24">
        <v>2</v>
      </c>
      <c r="GD188" s="24">
        <v>2</v>
      </c>
      <c r="GE188" s="24">
        <v>2</v>
      </c>
      <c r="GF188" s="24">
        <v>2</v>
      </c>
      <c r="GG188" s="24">
        <v>2</v>
      </c>
      <c r="GH188" s="24">
        <v>1</v>
      </c>
      <c r="GI188" s="24">
        <v>1</v>
      </c>
      <c r="GJ188" s="24">
        <v>2</v>
      </c>
      <c r="GK188" s="24">
        <v>2</v>
      </c>
      <c r="GL188" s="24">
        <v>1</v>
      </c>
      <c r="GM188" s="24">
        <v>1</v>
      </c>
      <c r="GN188" s="24">
        <v>0</v>
      </c>
      <c r="GO188" s="24">
        <v>1</v>
      </c>
      <c r="GP188" s="24">
        <v>0</v>
      </c>
      <c r="GQ188" s="24">
        <v>0</v>
      </c>
      <c r="GR188" s="24">
        <v>0</v>
      </c>
      <c r="GS188" s="24">
        <v>1</v>
      </c>
      <c r="GT188" s="24">
        <v>1</v>
      </c>
      <c r="GU188" s="24">
        <v>0</v>
      </c>
      <c r="GV188" s="24">
        <v>0</v>
      </c>
      <c r="GW188" s="24">
        <v>0</v>
      </c>
      <c r="GX188" s="24">
        <v>2</v>
      </c>
      <c r="GY188" s="25">
        <v>0</v>
      </c>
    </row>
    <row r="189" spans="1:207" s="17" customFormat="1" ht="14.25" x14ac:dyDescent="0.2">
      <c r="A189" s="23" t="s">
        <v>222</v>
      </c>
      <c r="B189" s="24">
        <v>2021</v>
      </c>
      <c r="C189" s="24">
        <f>SUM(Tabla1[[#This Row],[Hombres_0]:[Hombres_100 y más]])</f>
        <v>958</v>
      </c>
      <c r="D189" s="24">
        <f>SUM(Tabla1[[#This Row],[Mujeres_0]:[Mujeres_100 y más]])</f>
        <v>848</v>
      </c>
      <c r="E189" s="24">
        <f>Tabla1[[#This Row],[TOTAL HOMBRES]]+Tabla1[[#This Row],[TOTAL MUJERES]]</f>
        <v>1806</v>
      </c>
      <c r="F189" s="26">
        <v>16</v>
      </c>
      <c r="G189" s="26">
        <v>17</v>
      </c>
      <c r="H189" s="26">
        <v>16</v>
      </c>
      <c r="I189" s="26">
        <v>17</v>
      </c>
      <c r="J189" s="26">
        <v>18</v>
      </c>
      <c r="K189" s="26">
        <v>17</v>
      </c>
      <c r="L189" s="26">
        <v>18</v>
      </c>
      <c r="M189" s="26">
        <v>18</v>
      </c>
      <c r="N189" s="26">
        <v>18</v>
      </c>
      <c r="O189" s="26">
        <v>18</v>
      </c>
      <c r="P189" s="26">
        <v>19</v>
      </c>
      <c r="Q189" s="26">
        <v>19</v>
      </c>
      <c r="R189" s="26">
        <v>19</v>
      </c>
      <c r="S189" s="26">
        <v>20</v>
      </c>
      <c r="T189" s="26">
        <v>20</v>
      </c>
      <c r="U189" s="26">
        <v>20</v>
      </c>
      <c r="V189" s="26">
        <v>19</v>
      </c>
      <c r="W189" s="26">
        <v>20</v>
      </c>
      <c r="X189" s="26">
        <v>19</v>
      </c>
      <c r="Y189" s="26">
        <v>20</v>
      </c>
      <c r="Z189" s="26">
        <v>20</v>
      </c>
      <c r="AA189" s="26">
        <v>19</v>
      </c>
      <c r="AB189" s="26">
        <v>18</v>
      </c>
      <c r="AC189" s="26">
        <v>17</v>
      </c>
      <c r="AD189" s="26">
        <v>18</v>
      </c>
      <c r="AE189" s="26">
        <v>16</v>
      </c>
      <c r="AF189" s="26">
        <v>17</v>
      </c>
      <c r="AG189" s="26">
        <v>14</v>
      </c>
      <c r="AH189" s="26">
        <v>16</v>
      </c>
      <c r="AI189" s="26">
        <v>13</v>
      </c>
      <c r="AJ189" s="26">
        <v>14</v>
      </c>
      <c r="AK189" s="26">
        <v>11</v>
      </c>
      <c r="AL189" s="26">
        <v>11</v>
      </c>
      <c r="AM189" s="26">
        <v>12</v>
      </c>
      <c r="AN189" s="26">
        <v>10</v>
      </c>
      <c r="AO189" s="26">
        <v>10</v>
      </c>
      <c r="AP189" s="26">
        <v>10</v>
      </c>
      <c r="AQ189" s="26">
        <v>12</v>
      </c>
      <c r="AR189" s="26">
        <v>11</v>
      </c>
      <c r="AS189" s="26">
        <v>10</v>
      </c>
      <c r="AT189" s="26">
        <v>13</v>
      </c>
      <c r="AU189" s="26">
        <v>12</v>
      </c>
      <c r="AV189" s="26">
        <v>13</v>
      </c>
      <c r="AW189" s="26">
        <v>12</v>
      </c>
      <c r="AX189" s="26">
        <v>13</v>
      </c>
      <c r="AY189" s="26">
        <v>12</v>
      </c>
      <c r="AZ189" s="26">
        <v>11</v>
      </c>
      <c r="BA189" s="26">
        <v>12</v>
      </c>
      <c r="BB189" s="26">
        <v>11</v>
      </c>
      <c r="BC189" s="26">
        <v>10</v>
      </c>
      <c r="BD189" s="26">
        <v>8</v>
      </c>
      <c r="BE189" s="26">
        <v>8</v>
      </c>
      <c r="BF189" s="26">
        <v>8</v>
      </c>
      <c r="BG189" s="26">
        <v>7</v>
      </c>
      <c r="BH189" s="26">
        <v>6</v>
      </c>
      <c r="BI189" s="26">
        <v>7</v>
      </c>
      <c r="BJ189" s="26">
        <v>7</v>
      </c>
      <c r="BK189" s="26">
        <v>5</v>
      </c>
      <c r="BL189" s="26">
        <v>6</v>
      </c>
      <c r="BM189" s="26">
        <v>7</v>
      </c>
      <c r="BN189" s="26">
        <v>7</v>
      </c>
      <c r="BO189" s="26">
        <v>6</v>
      </c>
      <c r="BP189" s="26">
        <v>7</v>
      </c>
      <c r="BQ189" s="26">
        <v>7</v>
      </c>
      <c r="BR189" s="26">
        <v>7</v>
      </c>
      <c r="BS189" s="26">
        <v>8</v>
      </c>
      <c r="BT189" s="26">
        <v>7</v>
      </c>
      <c r="BU189" s="26">
        <v>7</v>
      </c>
      <c r="BV189" s="26">
        <v>7</v>
      </c>
      <c r="BW189" s="26">
        <v>8</v>
      </c>
      <c r="BX189" s="26">
        <v>6</v>
      </c>
      <c r="BY189" s="26">
        <v>6</v>
      </c>
      <c r="BZ189" s="26">
        <v>4</v>
      </c>
      <c r="CA189" s="26">
        <v>5</v>
      </c>
      <c r="CB189" s="26">
        <v>4</v>
      </c>
      <c r="CC189" s="26">
        <v>3</v>
      </c>
      <c r="CD189" s="26">
        <v>3</v>
      </c>
      <c r="CE189" s="26">
        <v>1</v>
      </c>
      <c r="CF189" s="26">
        <v>1</v>
      </c>
      <c r="CG189" s="26">
        <v>1</v>
      </c>
      <c r="CH189" s="26">
        <v>1</v>
      </c>
      <c r="CI189" s="26">
        <v>1</v>
      </c>
      <c r="CJ189" s="26">
        <v>2</v>
      </c>
      <c r="CK189" s="26">
        <v>2</v>
      </c>
      <c r="CL189" s="26">
        <v>1</v>
      </c>
      <c r="CM189" s="26">
        <v>1</v>
      </c>
      <c r="CN189" s="26">
        <v>2</v>
      </c>
      <c r="CO189" s="26">
        <v>1</v>
      </c>
      <c r="CP189" s="26">
        <v>2</v>
      </c>
      <c r="CQ189" s="26">
        <v>0</v>
      </c>
      <c r="CR189" s="26">
        <v>0</v>
      </c>
      <c r="CS189" s="26">
        <v>0</v>
      </c>
      <c r="CT189" s="26">
        <v>1</v>
      </c>
      <c r="CU189" s="26">
        <v>1</v>
      </c>
      <c r="CV189" s="26">
        <v>0</v>
      </c>
      <c r="CW189" s="26">
        <v>1</v>
      </c>
      <c r="CX189" s="26">
        <v>0</v>
      </c>
      <c r="CY189" s="26">
        <v>0</v>
      </c>
      <c r="CZ189" s="26">
        <v>0</v>
      </c>
      <c r="DA189" s="26">
        <v>2</v>
      </c>
      <c r="DB189" s="26">
        <v>0</v>
      </c>
      <c r="DC189" s="26">
        <v>21</v>
      </c>
      <c r="DD189" s="26">
        <v>20</v>
      </c>
      <c r="DE189" s="26">
        <v>22</v>
      </c>
      <c r="DF189" s="26">
        <v>20</v>
      </c>
      <c r="DG189" s="26">
        <v>21</v>
      </c>
      <c r="DH189" s="26">
        <v>19</v>
      </c>
      <c r="DI189" s="26">
        <v>19</v>
      </c>
      <c r="DJ189" s="26">
        <v>17</v>
      </c>
      <c r="DK189" s="26">
        <v>17</v>
      </c>
      <c r="DL189" s="26">
        <v>16</v>
      </c>
      <c r="DM189" s="26">
        <v>16</v>
      </c>
      <c r="DN189" s="26">
        <v>16</v>
      </c>
      <c r="DO189" s="26">
        <v>14</v>
      </c>
      <c r="DP189" s="26">
        <v>14</v>
      </c>
      <c r="DQ189" s="26">
        <v>14</v>
      </c>
      <c r="DR189" s="26">
        <v>13</v>
      </c>
      <c r="DS189" s="26">
        <v>14</v>
      </c>
      <c r="DT189" s="26">
        <v>15</v>
      </c>
      <c r="DU189" s="26">
        <v>14</v>
      </c>
      <c r="DV189" s="26">
        <v>13</v>
      </c>
      <c r="DW189" s="26">
        <v>14</v>
      </c>
      <c r="DX189" s="26">
        <v>14</v>
      </c>
      <c r="DY189" s="26">
        <v>14</v>
      </c>
      <c r="DZ189" s="26">
        <v>13</v>
      </c>
      <c r="EA189" s="26">
        <v>13</v>
      </c>
      <c r="EB189" s="26">
        <v>14</v>
      </c>
      <c r="EC189" s="26">
        <v>13</v>
      </c>
      <c r="ED189" s="26">
        <v>11</v>
      </c>
      <c r="EE189" s="26">
        <v>10</v>
      </c>
      <c r="EF189" s="26">
        <v>11</v>
      </c>
      <c r="EG189" s="26">
        <v>9</v>
      </c>
      <c r="EH189" s="26">
        <v>10</v>
      </c>
      <c r="EI189" s="26">
        <v>10</v>
      </c>
      <c r="EJ189" s="26">
        <v>10</v>
      </c>
      <c r="EK189" s="26">
        <v>10</v>
      </c>
      <c r="EL189" s="26">
        <v>10</v>
      </c>
      <c r="EM189" s="26">
        <v>11</v>
      </c>
      <c r="EN189" s="26">
        <v>11</v>
      </c>
      <c r="EO189" s="26">
        <v>12</v>
      </c>
      <c r="EP189" s="26">
        <v>11</v>
      </c>
      <c r="EQ189" s="26">
        <v>12</v>
      </c>
      <c r="ER189" s="26">
        <v>10</v>
      </c>
      <c r="ES189" s="26">
        <v>11</v>
      </c>
      <c r="ET189" s="26">
        <v>11</v>
      </c>
      <c r="EU189" s="26">
        <v>10</v>
      </c>
      <c r="EV189" s="26">
        <v>8</v>
      </c>
      <c r="EW189" s="26">
        <v>10</v>
      </c>
      <c r="EX189" s="26">
        <v>8</v>
      </c>
      <c r="EY189" s="26">
        <v>9</v>
      </c>
      <c r="EZ189" s="26">
        <v>9</v>
      </c>
      <c r="FA189" s="26">
        <v>9</v>
      </c>
      <c r="FB189" s="26">
        <v>7</v>
      </c>
      <c r="FC189" s="26">
        <v>8</v>
      </c>
      <c r="FD189" s="26">
        <v>7</v>
      </c>
      <c r="FE189" s="26">
        <v>8</v>
      </c>
      <c r="FF189" s="26">
        <v>8</v>
      </c>
      <c r="FG189" s="26">
        <v>6</v>
      </c>
      <c r="FH189" s="26">
        <v>7</v>
      </c>
      <c r="FI189" s="26">
        <v>6</v>
      </c>
      <c r="FJ189" s="26">
        <v>5</v>
      </c>
      <c r="FK189" s="26">
        <v>5</v>
      </c>
      <c r="FL189" s="26">
        <v>7</v>
      </c>
      <c r="FM189" s="26">
        <v>6</v>
      </c>
      <c r="FN189" s="26">
        <v>8</v>
      </c>
      <c r="FO189" s="26">
        <v>5</v>
      </c>
      <c r="FP189" s="26">
        <v>6</v>
      </c>
      <c r="FQ189" s="26">
        <v>6</v>
      </c>
      <c r="FR189" s="26">
        <v>6</v>
      </c>
      <c r="FS189" s="26">
        <v>5</v>
      </c>
      <c r="FT189" s="26">
        <v>6</v>
      </c>
      <c r="FU189" s="26">
        <v>6</v>
      </c>
      <c r="FV189" s="26">
        <v>5</v>
      </c>
      <c r="FW189" s="26">
        <v>3</v>
      </c>
      <c r="FX189" s="26">
        <v>4</v>
      </c>
      <c r="FY189" s="26">
        <v>3</v>
      </c>
      <c r="FZ189" s="26">
        <v>3</v>
      </c>
      <c r="GA189" s="26">
        <v>2</v>
      </c>
      <c r="GB189" s="26">
        <v>4</v>
      </c>
      <c r="GC189" s="26">
        <v>2</v>
      </c>
      <c r="GD189" s="26">
        <v>2</v>
      </c>
      <c r="GE189" s="26">
        <v>2</v>
      </c>
      <c r="GF189" s="26">
        <v>2</v>
      </c>
      <c r="GG189" s="26">
        <v>2</v>
      </c>
      <c r="GH189" s="26">
        <v>1</v>
      </c>
      <c r="GI189" s="26">
        <v>1</v>
      </c>
      <c r="GJ189" s="26">
        <v>2</v>
      </c>
      <c r="GK189" s="26">
        <v>1</v>
      </c>
      <c r="GL189" s="26">
        <v>1</v>
      </c>
      <c r="GM189" s="26">
        <v>2</v>
      </c>
      <c r="GN189" s="26">
        <v>0</v>
      </c>
      <c r="GO189" s="26">
        <v>1</v>
      </c>
      <c r="GP189" s="26">
        <v>0</v>
      </c>
      <c r="GQ189" s="26">
        <v>0</v>
      </c>
      <c r="GR189" s="26">
        <v>0</v>
      </c>
      <c r="GS189" s="26">
        <v>0</v>
      </c>
      <c r="GT189" s="26">
        <v>2</v>
      </c>
      <c r="GU189" s="26">
        <v>0</v>
      </c>
      <c r="GV189" s="26">
        <v>0</v>
      </c>
      <c r="GW189" s="26">
        <v>0</v>
      </c>
      <c r="GX189" s="26">
        <v>2</v>
      </c>
      <c r="GY189" s="26">
        <v>0</v>
      </c>
    </row>
    <row r="190" spans="1:207" s="17" customFormat="1" ht="12.75" hidden="1" x14ac:dyDescent="0.2">
      <c r="A190" s="23" t="s">
        <v>223</v>
      </c>
      <c r="B190" s="24">
        <v>2011</v>
      </c>
      <c r="C190" s="24">
        <f>SUM(Tabla1[[#This Row],[Hombres_0]:[Hombres_100 y más]])</f>
        <v>54983</v>
      </c>
      <c r="D190" s="24">
        <f>SUM(Tabla1[[#This Row],[Mujeres_0]:[Mujeres_100 y más]])</f>
        <v>62023</v>
      </c>
      <c r="E190" s="24">
        <f>Tabla1[[#This Row],[TOTAL HOMBRES]]+Tabla1[[#This Row],[TOTAL MUJERES]]</f>
        <v>117006</v>
      </c>
      <c r="F190" s="24">
        <v>810</v>
      </c>
      <c r="G190" s="24">
        <v>828</v>
      </c>
      <c r="H190" s="24">
        <v>845</v>
      </c>
      <c r="I190" s="24">
        <v>862</v>
      </c>
      <c r="J190" s="24">
        <v>877</v>
      </c>
      <c r="K190" s="24">
        <v>889</v>
      </c>
      <c r="L190" s="24">
        <v>897</v>
      </c>
      <c r="M190" s="24">
        <v>912</v>
      </c>
      <c r="N190" s="24">
        <v>930</v>
      </c>
      <c r="O190" s="24">
        <v>945</v>
      </c>
      <c r="P190" s="24">
        <v>963</v>
      </c>
      <c r="Q190" s="24">
        <v>980</v>
      </c>
      <c r="R190" s="24">
        <v>996</v>
      </c>
      <c r="S190" s="24">
        <v>1018</v>
      </c>
      <c r="T190" s="24">
        <v>1036</v>
      </c>
      <c r="U190" s="24">
        <v>1053</v>
      </c>
      <c r="V190" s="24">
        <v>1067</v>
      </c>
      <c r="W190" s="24">
        <v>1070</v>
      </c>
      <c r="X190" s="24">
        <v>1051</v>
      </c>
      <c r="Y190" s="24">
        <v>1031</v>
      </c>
      <c r="Z190" s="24">
        <v>1008</v>
      </c>
      <c r="AA190" s="24">
        <v>985</v>
      </c>
      <c r="AB190" s="24">
        <v>969</v>
      </c>
      <c r="AC190" s="24">
        <v>951</v>
      </c>
      <c r="AD190" s="24">
        <v>934</v>
      </c>
      <c r="AE190" s="24">
        <v>916</v>
      </c>
      <c r="AF190" s="24">
        <v>903</v>
      </c>
      <c r="AG190" s="24">
        <v>882</v>
      </c>
      <c r="AH190" s="24">
        <v>872</v>
      </c>
      <c r="AI190" s="24">
        <v>860</v>
      </c>
      <c r="AJ190" s="24">
        <v>848</v>
      </c>
      <c r="AK190" s="24">
        <v>832</v>
      </c>
      <c r="AL190" s="24">
        <v>813</v>
      </c>
      <c r="AM190" s="24">
        <v>798</v>
      </c>
      <c r="AN190" s="24">
        <v>788</v>
      </c>
      <c r="AO190" s="24">
        <v>780</v>
      </c>
      <c r="AP190" s="24">
        <v>768</v>
      </c>
      <c r="AQ190" s="24">
        <v>757</v>
      </c>
      <c r="AR190" s="24">
        <v>745</v>
      </c>
      <c r="AS190" s="24">
        <v>735</v>
      </c>
      <c r="AT190" s="24">
        <v>729</v>
      </c>
      <c r="AU190" s="24">
        <v>718</v>
      </c>
      <c r="AV190" s="24">
        <v>713</v>
      </c>
      <c r="AW190" s="24">
        <v>705</v>
      </c>
      <c r="AX190" s="24">
        <v>696</v>
      </c>
      <c r="AY190" s="24">
        <v>684</v>
      </c>
      <c r="AZ190" s="24">
        <v>674</v>
      </c>
      <c r="BA190" s="24">
        <v>666</v>
      </c>
      <c r="BB190" s="24">
        <v>657</v>
      </c>
      <c r="BC190" s="24">
        <v>646</v>
      </c>
      <c r="BD190" s="24">
        <v>637</v>
      </c>
      <c r="BE190" s="24">
        <v>622</v>
      </c>
      <c r="BF190" s="24">
        <v>603</v>
      </c>
      <c r="BG190" s="24">
        <v>586</v>
      </c>
      <c r="BH190" s="24">
        <v>568</v>
      </c>
      <c r="BI190" s="24">
        <v>549</v>
      </c>
      <c r="BJ190" s="24">
        <v>529</v>
      </c>
      <c r="BK190" s="24">
        <v>507</v>
      </c>
      <c r="BL190" s="24">
        <v>486</v>
      </c>
      <c r="BM190" s="24">
        <v>464</v>
      </c>
      <c r="BN190" s="24">
        <v>442</v>
      </c>
      <c r="BO190" s="24">
        <v>421</v>
      </c>
      <c r="BP190" s="24">
        <v>400</v>
      </c>
      <c r="BQ190" s="24">
        <v>378</v>
      </c>
      <c r="BR190" s="24">
        <v>355</v>
      </c>
      <c r="BS190" s="24">
        <v>332</v>
      </c>
      <c r="BT190" s="24">
        <v>311</v>
      </c>
      <c r="BU190" s="24">
        <v>294</v>
      </c>
      <c r="BV190" s="24">
        <v>279</v>
      </c>
      <c r="BW190" s="24">
        <v>265</v>
      </c>
      <c r="BX190" s="24">
        <v>250</v>
      </c>
      <c r="BY190" s="24">
        <v>238</v>
      </c>
      <c r="BZ190" s="24">
        <v>225</v>
      </c>
      <c r="CA190" s="24">
        <v>214</v>
      </c>
      <c r="CB190" s="24">
        <v>199</v>
      </c>
      <c r="CC190" s="24">
        <v>188</v>
      </c>
      <c r="CD190" s="24">
        <v>179</v>
      </c>
      <c r="CE190" s="24">
        <v>169</v>
      </c>
      <c r="CF190" s="24">
        <v>156</v>
      </c>
      <c r="CG190" s="24">
        <v>146</v>
      </c>
      <c r="CH190" s="24">
        <v>131</v>
      </c>
      <c r="CI190" s="24">
        <v>119</v>
      </c>
      <c r="CJ190" s="24">
        <v>106</v>
      </c>
      <c r="CK190" s="24">
        <v>95</v>
      </c>
      <c r="CL190" s="24">
        <v>83</v>
      </c>
      <c r="CM190" s="24">
        <v>68</v>
      </c>
      <c r="CN190" s="24">
        <v>57</v>
      </c>
      <c r="CO190" s="24">
        <v>46</v>
      </c>
      <c r="CP190" s="24">
        <v>34</v>
      </c>
      <c r="CQ190" s="24">
        <v>27</v>
      </c>
      <c r="CR190" s="24">
        <v>24</v>
      </c>
      <c r="CS190" s="24">
        <v>27</v>
      </c>
      <c r="CT190" s="24">
        <v>13</v>
      </c>
      <c r="CU190" s="24">
        <v>10</v>
      </c>
      <c r="CV190" s="24">
        <v>7</v>
      </c>
      <c r="CW190" s="24">
        <v>6</v>
      </c>
      <c r="CX190" s="24">
        <v>7</v>
      </c>
      <c r="CY190" s="24">
        <v>7</v>
      </c>
      <c r="CZ190" s="24">
        <v>6</v>
      </c>
      <c r="DA190" s="24">
        <v>8</v>
      </c>
      <c r="DB190" s="24">
        <v>18</v>
      </c>
      <c r="DC190" s="24">
        <v>772</v>
      </c>
      <c r="DD190" s="24">
        <v>785</v>
      </c>
      <c r="DE190" s="24">
        <v>798</v>
      </c>
      <c r="DF190" s="24">
        <v>811</v>
      </c>
      <c r="DG190" s="24">
        <v>823</v>
      </c>
      <c r="DH190" s="24">
        <v>837</v>
      </c>
      <c r="DI190" s="24">
        <v>849</v>
      </c>
      <c r="DJ190" s="24">
        <v>864</v>
      </c>
      <c r="DK190" s="24">
        <v>880</v>
      </c>
      <c r="DL190" s="24">
        <v>902</v>
      </c>
      <c r="DM190" s="24">
        <v>926</v>
      </c>
      <c r="DN190" s="24">
        <v>955</v>
      </c>
      <c r="DO190" s="24">
        <v>984</v>
      </c>
      <c r="DP190" s="24">
        <v>1012</v>
      </c>
      <c r="DQ190" s="24">
        <v>1037</v>
      </c>
      <c r="DR190" s="24">
        <v>1057</v>
      </c>
      <c r="DS190" s="24">
        <v>1076</v>
      </c>
      <c r="DT190" s="24">
        <v>1087</v>
      </c>
      <c r="DU190" s="24">
        <v>1080</v>
      </c>
      <c r="DV190" s="24">
        <v>1066</v>
      </c>
      <c r="DW190" s="24">
        <v>1045</v>
      </c>
      <c r="DX190" s="24">
        <v>1028</v>
      </c>
      <c r="DY190" s="24">
        <v>1019</v>
      </c>
      <c r="DZ190" s="24">
        <v>1004</v>
      </c>
      <c r="EA190" s="24">
        <v>998</v>
      </c>
      <c r="EB190" s="24">
        <v>991</v>
      </c>
      <c r="EC190" s="24">
        <v>983</v>
      </c>
      <c r="ED190" s="24">
        <v>974</v>
      </c>
      <c r="EE190" s="24">
        <v>967</v>
      </c>
      <c r="EF190" s="24">
        <v>962</v>
      </c>
      <c r="EG190" s="24">
        <v>951</v>
      </c>
      <c r="EH190" s="24">
        <v>939</v>
      </c>
      <c r="EI190" s="24">
        <v>929</v>
      </c>
      <c r="EJ190" s="24">
        <v>919</v>
      </c>
      <c r="EK190" s="24">
        <v>916</v>
      </c>
      <c r="EL190" s="24">
        <v>916</v>
      </c>
      <c r="EM190" s="24">
        <v>915</v>
      </c>
      <c r="EN190" s="24">
        <v>913</v>
      </c>
      <c r="EO190" s="24">
        <v>915</v>
      </c>
      <c r="EP190" s="24">
        <v>916</v>
      </c>
      <c r="EQ190" s="24">
        <v>915</v>
      </c>
      <c r="ER190" s="24">
        <v>913</v>
      </c>
      <c r="ES190" s="24">
        <v>906</v>
      </c>
      <c r="ET190" s="24">
        <v>902</v>
      </c>
      <c r="EU190" s="24">
        <v>891</v>
      </c>
      <c r="EV190" s="24">
        <v>883</v>
      </c>
      <c r="EW190" s="24">
        <v>877</v>
      </c>
      <c r="EX190" s="24">
        <v>867</v>
      </c>
      <c r="EY190" s="24">
        <v>859</v>
      </c>
      <c r="EZ190" s="24">
        <v>846</v>
      </c>
      <c r="FA190" s="24">
        <v>832</v>
      </c>
      <c r="FB190" s="24">
        <v>815</v>
      </c>
      <c r="FC190" s="24">
        <v>796</v>
      </c>
      <c r="FD190" s="24">
        <v>771</v>
      </c>
      <c r="FE190" s="24">
        <v>746</v>
      </c>
      <c r="FF190" s="24">
        <v>713</v>
      </c>
      <c r="FG190" s="24">
        <v>682</v>
      </c>
      <c r="FH190" s="24">
        <v>648</v>
      </c>
      <c r="FI190" s="24">
        <v>617</v>
      </c>
      <c r="FJ190" s="24">
        <v>588</v>
      </c>
      <c r="FK190" s="24">
        <v>557</v>
      </c>
      <c r="FL190" s="24">
        <v>529</v>
      </c>
      <c r="FM190" s="24">
        <v>500</v>
      </c>
      <c r="FN190" s="24">
        <v>473</v>
      </c>
      <c r="FO190" s="24">
        <v>444</v>
      </c>
      <c r="FP190" s="24">
        <v>419</v>
      </c>
      <c r="FQ190" s="24">
        <v>394</v>
      </c>
      <c r="FR190" s="24">
        <v>369</v>
      </c>
      <c r="FS190" s="24">
        <v>349</v>
      </c>
      <c r="FT190" s="24">
        <v>330</v>
      </c>
      <c r="FU190" s="24">
        <v>311</v>
      </c>
      <c r="FV190" s="24">
        <v>293</v>
      </c>
      <c r="FW190" s="24">
        <v>275</v>
      </c>
      <c r="FX190" s="24">
        <v>262</v>
      </c>
      <c r="FY190" s="24">
        <v>246</v>
      </c>
      <c r="FZ190" s="24">
        <v>232</v>
      </c>
      <c r="GA190" s="24">
        <v>216</v>
      </c>
      <c r="GB190" s="24">
        <v>206</v>
      </c>
      <c r="GC190" s="24">
        <v>193</v>
      </c>
      <c r="GD190" s="24">
        <v>179</v>
      </c>
      <c r="GE190" s="24">
        <v>167</v>
      </c>
      <c r="GF190" s="24">
        <v>156</v>
      </c>
      <c r="GG190" s="24">
        <v>145</v>
      </c>
      <c r="GH190" s="24">
        <v>133</v>
      </c>
      <c r="GI190" s="24">
        <v>121</v>
      </c>
      <c r="GJ190" s="24">
        <v>112</v>
      </c>
      <c r="GK190" s="24">
        <v>96</v>
      </c>
      <c r="GL190" s="24">
        <v>83</v>
      </c>
      <c r="GM190" s="24">
        <v>67</v>
      </c>
      <c r="GN190" s="24">
        <v>52</v>
      </c>
      <c r="GO190" s="24">
        <v>46</v>
      </c>
      <c r="GP190" s="24">
        <v>41</v>
      </c>
      <c r="GQ190" s="24">
        <v>41</v>
      </c>
      <c r="GR190" s="24">
        <v>21</v>
      </c>
      <c r="GS190" s="24">
        <v>18</v>
      </c>
      <c r="GT190" s="24">
        <v>13</v>
      </c>
      <c r="GU190" s="24">
        <v>12</v>
      </c>
      <c r="GV190" s="24">
        <v>9</v>
      </c>
      <c r="GW190" s="24">
        <v>6</v>
      </c>
      <c r="GX190" s="24">
        <v>9</v>
      </c>
      <c r="GY190" s="25">
        <v>30</v>
      </c>
    </row>
    <row r="191" spans="1:207" s="17" customFormat="1" ht="12.75" hidden="1" x14ac:dyDescent="0.2">
      <c r="A191" s="23" t="s">
        <v>223</v>
      </c>
      <c r="B191" s="24">
        <v>2012</v>
      </c>
      <c r="C191" s="24">
        <f>SUM(Tabla1[[#This Row],[Hombres_0]:[Hombres_100 y más]])</f>
        <v>55869</v>
      </c>
      <c r="D191" s="24">
        <f>SUM(Tabla1[[#This Row],[Mujeres_0]:[Mujeres_100 y más]])</f>
        <v>62585</v>
      </c>
      <c r="E191" s="24">
        <f>Tabla1[[#This Row],[TOTAL HOMBRES]]+Tabla1[[#This Row],[TOTAL MUJERES]]</f>
        <v>118454</v>
      </c>
      <c r="F191" s="24">
        <v>831</v>
      </c>
      <c r="G191" s="24">
        <v>846</v>
      </c>
      <c r="H191" s="24">
        <v>862</v>
      </c>
      <c r="I191" s="24">
        <v>874</v>
      </c>
      <c r="J191" s="24">
        <v>888</v>
      </c>
      <c r="K191" s="24">
        <v>897</v>
      </c>
      <c r="L191" s="24">
        <v>913</v>
      </c>
      <c r="M191" s="24">
        <v>923</v>
      </c>
      <c r="N191" s="24">
        <v>938</v>
      </c>
      <c r="O191" s="24">
        <v>951</v>
      </c>
      <c r="P191" s="24">
        <v>968</v>
      </c>
      <c r="Q191" s="24">
        <v>982</v>
      </c>
      <c r="R191" s="24">
        <v>999</v>
      </c>
      <c r="S191" s="24">
        <v>1017</v>
      </c>
      <c r="T191" s="24">
        <v>1033</v>
      </c>
      <c r="U191" s="24">
        <v>1051</v>
      </c>
      <c r="V191" s="24">
        <v>1061</v>
      </c>
      <c r="W191" s="24">
        <v>1068</v>
      </c>
      <c r="X191" s="24">
        <v>1050</v>
      </c>
      <c r="Y191" s="24">
        <v>1039</v>
      </c>
      <c r="Z191" s="24">
        <v>1016</v>
      </c>
      <c r="AA191" s="24">
        <v>989</v>
      </c>
      <c r="AB191" s="24">
        <v>967</v>
      </c>
      <c r="AC191" s="24">
        <v>953</v>
      </c>
      <c r="AD191" s="24">
        <v>938</v>
      </c>
      <c r="AE191" s="24">
        <v>924</v>
      </c>
      <c r="AF191" s="24">
        <v>910</v>
      </c>
      <c r="AG191" s="24">
        <v>900</v>
      </c>
      <c r="AH191" s="24">
        <v>887</v>
      </c>
      <c r="AI191" s="24">
        <v>881</v>
      </c>
      <c r="AJ191" s="24">
        <v>870</v>
      </c>
      <c r="AK191" s="24">
        <v>862</v>
      </c>
      <c r="AL191" s="24">
        <v>846</v>
      </c>
      <c r="AM191" s="24">
        <v>835</v>
      </c>
      <c r="AN191" s="24">
        <v>823</v>
      </c>
      <c r="AO191" s="24">
        <v>812</v>
      </c>
      <c r="AP191" s="24">
        <v>804</v>
      </c>
      <c r="AQ191" s="24">
        <v>786</v>
      </c>
      <c r="AR191" s="24">
        <v>768</v>
      </c>
      <c r="AS191" s="24">
        <v>747</v>
      </c>
      <c r="AT191" s="24">
        <v>737</v>
      </c>
      <c r="AU191" s="24">
        <v>726</v>
      </c>
      <c r="AV191" s="24">
        <v>716</v>
      </c>
      <c r="AW191" s="24">
        <v>705</v>
      </c>
      <c r="AX191" s="24">
        <v>697</v>
      </c>
      <c r="AY191" s="24">
        <v>683</v>
      </c>
      <c r="AZ191" s="24">
        <v>670</v>
      </c>
      <c r="BA191" s="24">
        <v>662</v>
      </c>
      <c r="BB191" s="24">
        <v>655</v>
      </c>
      <c r="BC191" s="24">
        <v>649</v>
      </c>
      <c r="BD191" s="24">
        <v>640</v>
      </c>
      <c r="BE191" s="24">
        <v>630</v>
      </c>
      <c r="BF191" s="24">
        <v>616</v>
      </c>
      <c r="BG191" s="24">
        <v>601</v>
      </c>
      <c r="BH191" s="24">
        <v>584</v>
      </c>
      <c r="BI191" s="24">
        <v>569</v>
      </c>
      <c r="BJ191" s="24">
        <v>549</v>
      </c>
      <c r="BK191" s="24">
        <v>528</v>
      </c>
      <c r="BL191" s="24">
        <v>506</v>
      </c>
      <c r="BM191" s="24">
        <v>484</v>
      </c>
      <c r="BN191" s="24">
        <v>461</v>
      </c>
      <c r="BO191" s="24">
        <v>441</v>
      </c>
      <c r="BP191" s="24">
        <v>420</v>
      </c>
      <c r="BQ191" s="24">
        <v>396</v>
      </c>
      <c r="BR191" s="24">
        <v>373</v>
      </c>
      <c r="BS191" s="24">
        <v>344</v>
      </c>
      <c r="BT191" s="24">
        <v>323</v>
      </c>
      <c r="BU191" s="24">
        <v>303</v>
      </c>
      <c r="BV191" s="24">
        <v>284</v>
      </c>
      <c r="BW191" s="24">
        <v>272</v>
      </c>
      <c r="BX191" s="24">
        <v>255</v>
      </c>
      <c r="BY191" s="24">
        <v>242</v>
      </c>
      <c r="BZ191" s="24">
        <v>227</v>
      </c>
      <c r="CA191" s="24">
        <v>214</v>
      </c>
      <c r="CB191" s="24">
        <v>201</v>
      </c>
      <c r="CC191" s="24">
        <v>189</v>
      </c>
      <c r="CD191" s="24">
        <v>180</v>
      </c>
      <c r="CE191" s="24">
        <v>172</v>
      </c>
      <c r="CF191" s="24">
        <v>161</v>
      </c>
      <c r="CG191" s="24">
        <v>149</v>
      </c>
      <c r="CH191" s="24">
        <v>136</v>
      </c>
      <c r="CI191" s="24">
        <v>124</v>
      </c>
      <c r="CJ191" s="24">
        <v>112</v>
      </c>
      <c r="CK191" s="24">
        <v>99</v>
      </c>
      <c r="CL191" s="24">
        <v>88</v>
      </c>
      <c r="CM191" s="24">
        <v>77</v>
      </c>
      <c r="CN191" s="24">
        <v>63</v>
      </c>
      <c r="CO191" s="24">
        <v>51</v>
      </c>
      <c r="CP191" s="24">
        <v>41</v>
      </c>
      <c r="CQ191" s="24">
        <v>32</v>
      </c>
      <c r="CR191" s="24">
        <v>23</v>
      </c>
      <c r="CS191" s="24">
        <v>23</v>
      </c>
      <c r="CT191" s="24">
        <v>24</v>
      </c>
      <c r="CU191" s="24">
        <v>11</v>
      </c>
      <c r="CV191" s="24">
        <v>6</v>
      </c>
      <c r="CW191" s="24">
        <v>6</v>
      </c>
      <c r="CX191" s="24">
        <v>6</v>
      </c>
      <c r="CY191" s="24">
        <v>5</v>
      </c>
      <c r="CZ191" s="24">
        <v>3</v>
      </c>
      <c r="DA191" s="24">
        <v>4</v>
      </c>
      <c r="DB191" s="24">
        <v>12</v>
      </c>
      <c r="DC191" s="24">
        <v>790</v>
      </c>
      <c r="DD191" s="24">
        <v>802</v>
      </c>
      <c r="DE191" s="24">
        <v>812</v>
      </c>
      <c r="DF191" s="24">
        <v>822</v>
      </c>
      <c r="DG191" s="24">
        <v>833</v>
      </c>
      <c r="DH191" s="24">
        <v>843</v>
      </c>
      <c r="DI191" s="24">
        <v>856</v>
      </c>
      <c r="DJ191" s="24">
        <v>864</v>
      </c>
      <c r="DK191" s="24">
        <v>877</v>
      </c>
      <c r="DL191" s="24">
        <v>897</v>
      </c>
      <c r="DM191" s="24">
        <v>914</v>
      </c>
      <c r="DN191" s="24">
        <v>937</v>
      </c>
      <c r="DO191" s="24">
        <v>961</v>
      </c>
      <c r="DP191" s="24">
        <v>989</v>
      </c>
      <c r="DQ191" s="24">
        <v>1018</v>
      </c>
      <c r="DR191" s="24">
        <v>1040</v>
      </c>
      <c r="DS191" s="24">
        <v>1061</v>
      </c>
      <c r="DT191" s="24">
        <v>1081</v>
      </c>
      <c r="DU191" s="24">
        <v>1085</v>
      </c>
      <c r="DV191" s="24">
        <v>1075</v>
      </c>
      <c r="DW191" s="24">
        <v>1055</v>
      </c>
      <c r="DX191" s="24">
        <v>1032</v>
      </c>
      <c r="DY191" s="24">
        <v>1019</v>
      </c>
      <c r="DZ191" s="24">
        <v>1011</v>
      </c>
      <c r="EA191" s="24">
        <v>999</v>
      </c>
      <c r="EB191" s="24">
        <v>996</v>
      </c>
      <c r="EC191" s="24">
        <v>987</v>
      </c>
      <c r="ED191" s="24">
        <v>980</v>
      </c>
      <c r="EE191" s="24">
        <v>973</v>
      </c>
      <c r="EF191" s="24">
        <v>968</v>
      </c>
      <c r="EG191" s="24">
        <v>966</v>
      </c>
      <c r="EH191" s="24">
        <v>958</v>
      </c>
      <c r="EI191" s="24">
        <v>949</v>
      </c>
      <c r="EJ191" s="24">
        <v>939</v>
      </c>
      <c r="EK191" s="24">
        <v>933</v>
      </c>
      <c r="EL191" s="24">
        <v>929</v>
      </c>
      <c r="EM191" s="24">
        <v>925</v>
      </c>
      <c r="EN191" s="24">
        <v>920</v>
      </c>
      <c r="EO191" s="24">
        <v>910</v>
      </c>
      <c r="EP191" s="24">
        <v>905</v>
      </c>
      <c r="EQ191" s="24">
        <v>903</v>
      </c>
      <c r="ER191" s="24">
        <v>897</v>
      </c>
      <c r="ES191" s="24">
        <v>892</v>
      </c>
      <c r="ET191" s="24">
        <v>887</v>
      </c>
      <c r="EU191" s="24">
        <v>882</v>
      </c>
      <c r="EV191" s="24">
        <v>871</v>
      </c>
      <c r="EW191" s="24">
        <v>863</v>
      </c>
      <c r="EX191" s="24">
        <v>862</v>
      </c>
      <c r="EY191" s="24">
        <v>854</v>
      </c>
      <c r="EZ191" s="24">
        <v>851</v>
      </c>
      <c r="FA191" s="24">
        <v>840</v>
      </c>
      <c r="FB191" s="24">
        <v>828</v>
      </c>
      <c r="FC191" s="24">
        <v>809</v>
      </c>
      <c r="FD191" s="24">
        <v>789</v>
      </c>
      <c r="FE191" s="24">
        <v>764</v>
      </c>
      <c r="FF191" s="24">
        <v>735</v>
      </c>
      <c r="FG191" s="24">
        <v>708</v>
      </c>
      <c r="FH191" s="24">
        <v>673</v>
      </c>
      <c r="FI191" s="24">
        <v>639</v>
      </c>
      <c r="FJ191" s="24">
        <v>610</v>
      </c>
      <c r="FK191" s="24">
        <v>581</v>
      </c>
      <c r="FL191" s="24">
        <v>553</v>
      </c>
      <c r="FM191" s="24">
        <v>523</v>
      </c>
      <c r="FN191" s="24">
        <v>495</v>
      </c>
      <c r="FO191" s="24">
        <v>465</v>
      </c>
      <c r="FP191" s="24">
        <v>438</v>
      </c>
      <c r="FQ191" s="24">
        <v>412</v>
      </c>
      <c r="FR191" s="24">
        <v>388</v>
      </c>
      <c r="FS191" s="24">
        <v>366</v>
      </c>
      <c r="FT191" s="24">
        <v>344</v>
      </c>
      <c r="FU191" s="24">
        <v>325</v>
      </c>
      <c r="FV191" s="24">
        <v>307</v>
      </c>
      <c r="FW191" s="24">
        <v>286</v>
      </c>
      <c r="FX191" s="24">
        <v>270</v>
      </c>
      <c r="FY191" s="24">
        <v>255</v>
      </c>
      <c r="FZ191" s="24">
        <v>239</v>
      </c>
      <c r="GA191" s="24">
        <v>224</v>
      </c>
      <c r="GB191" s="24">
        <v>209</v>
      </c>
      <c r="GC191" s="24">
        <v>199</v>
      </c>
      <c r="GD191" s="24">
        <v>187</v>
      </c>
      <c r="GE191" s="24">
        <v>172</v>
      </c>
      <c r="GF191" s="24">
        <v>162</v>
      </c>
      <c r="GG191" s="24">
        <v>150</v>
      </c>
      <c r="GH191" s="24">
        <v>138</v>
      </c>
      <c r="GI191" s="24">
        <v>126</v>
      </c>
      <c r="GJ191" s="24">
        <v>114</v>
      </c>
      <c r="GK191" s="24">
        <v>103</v>
      </c>
      <c r="GL191" s="24">
        <v>88</v>
      </c>
      <c r="GM191" s="24">
        <v>75</v>
      </c>
      <c r="GN191" s="24">
        <v>61</v>
      </c>
      <c r="GO191" s="24">
        <v>47</v>
      </c>
      <c r="GP191" s="24">
        <v>40</v>
      </c>
      <c r="GQ191" s="24">
        <v>39</v>
      </c>
      <c r="GR191" s="24">
        <v>39</v>
      </c>
      <c r="GS191" s="24">
        <v>19</v>
      </c>
      <c r="GT191" s="24">
        <v>15</v>
      </c>
      <c r="GU191" s="24">
        <v>13</v>
      </c>
      <c r="GV191" s="24">
        <v>11</v>
      </c>
      <c r="GW191" s="24">
        <v>7</v>
      </c>
      <c r="GX191" s="24">
        <v>7</v>
      </c>
      <c r="GY191" s="25">
        <v>25</v>
      </c>
    </row>
    <row r="192" spans="1:207" s="17" customFormat="1" ht="12.75" hidden="1" x14ac:dyDescent="0.2">
      <c r="A192" s="23" t="s">
        <v>223</v>
      </c>
      <c r="B192" s="24">
        <v>2013</v>
      </c>
      <c r="C192" s="24">
        <f>SUM(Tabla1[[#This Row],[Hombres_0]:[Hombres_100 y más]])</f>
        <v>56726</v>
      </c>
      <c r="D192" s="24">
        <f>SUM(Tabla1[[#This Row],[Mujeres_0]:[Mujeres_100 y más]])</f>
        <v>63129</v>
      </c>
      <c r="E192" s="24">
        <f>Tabla1[[#This Row],[TOTAL HOMBRES]]+Tabla1[[#This Row],[TOTAL MUJERES]]</f>
        <v>119855</v>
      </c>
      <c r="F192" s="24">
        <v>850</v>
      </c>
      <c r="G192" s="24">
        <v>862</v>
      </c>
      <c r="H192" s="24">
        <v>873</v>
      </c>
      <c r="I192" s="24">
        <v>886</v>
      </c>
      <c r="J192" s="24">
        <v>898</v>
      </c>
      <c r="K192" s="24">
        <v>906</v>
      </c>
      <c r="L192" s="24">
        <v>920</v>
      </c>
      <c r="M192" s="24">
        <v>934</v>
      </c>
      <c r="N192" s="24">
        <v>944</v>
      </c>
      <c r="O192" s="24">
        <v>959</v>
      </c>
      <c r="P192" s="24">
        <v>973</v>
      </c>
      <c r="Q192" s="24">
        <v>986</v>
      </c>
      <c r="R192" s="24">
        <v>1000</v>
      </c>
      <c r="S192" s="24">
        <v>1018</v>
      </c>
      <c r="T192" s="24">
        <v>1031</v>
      </c>
      <c r="U192" s="24">
        <v>1047</v>
      </c>
      <c r="V192" s="24">
        <v>1059</v>
      </c>
      <c r="W192" s="24">
        <v>1065</v>
      </c>
      <c r="X192" s="24">
        <v>1047</v>
      </c>
      <c r="Y192" s="24">
        <v>1049</v>
      </c>
      <c r="Z192" s="24">
        <v>1033</v>
      </c>
      <c r="AA192" s="24">
        <v>1003</v>
      </c>
      <c r="AB192" s="24">
        <v>977</v>
      </c>
      <c r="AC192" s="24">
        <v>957</v>
      </c>
      <c r="AD192" s="24">
        <v>944</v>
      </c>
      <c r="AE192" s="24">
        <v>929</v>
      </c>
      <c r="AF192" s="24">
        <v>919</v>
      </c>
      <c r="AG192" s="24">
        <v>908</v>
      </c>
      <c r="AH192" s="24">
        <v>901</v>
      </c>
      <c r="AI192" s="24">
        <v>893</v>
      </c>
      <c r="AJ192" s="24">
        <v>888</v>
      </c>
      <c r="AK192" s="24">
        <v>882</v>
      </c>
      <c r="AL192" s="24">
        <v>875</v>
      </c>
      <c r="AM192" s="24">
        <v>864</v>
      </c>
      <c r="AN192" s="24">
        <v>856</v>
      </c>
      <c r="AO192" s="24">
        <v>843</v>
      </c>
      <c r="AP192" s="24">
        <v>830</v>
      </c>
      <c r="AQ192" s="24">
        <v>815</v>
      </c>
      <c r="AR192" s="24">
        <v>792</v>
      </c>
      <c r="AS192" s="24">
        <v>765</v>
      </c>
      <c r="AT192" s="24">
        <v>744</v>
      </c>
      <c r="AU192" s="24">
        <v>730</v>
      </c>
      <c r="AV192" s="24">
        <v>718</v>
      </c>
      <c r="AW192" s="24">
        <v>705</v>
      </c>
      <c r="AX192" s="24">
        <v>695</v>
      </c>
      <c r="AY192" s="24">
        <v>683</v>
      </c>
      <c r="AZ192" s="24">
        <v>671</v>
      </c>
      <c r="BA192" s="24">
        <v>658</v>
      </c>
      <c r="BB192" s="24">
        <v>654</v>
      </c>
      <c r="BC192" s="24">
        <v>649</v>
      </c>
      <c r="BD192" s="24">
        <v>646</v>
      </c>
      <c r="BE192" s="24">
        <v>637</v>
      </c>
      <c r="BF192" s="24">
        <v>628</v>
      </c>
      <c r="BG192" s="24">
        <v>615</v>
      </c>
      <c r="BH192" s="24">
        <v>597</v>
      </c>
      <c r="BI192" s="24">
        <v>584</v>
      </c>
      <c r="BJ192" s="24">
        <v>570</v>
      </c>
      <c r="BK192" s="24">
        <v>547</v>
      </c>
      <c r="BL192" s="24">
        <v>530</v>
      </c>
      <c r="BM192" s="24">
        <v>506</v>
      </c>
      <c r="BN192" s="24">
        <v>483</v>
      </c>
      <c r="BO192" s="24">
        <v>463</v>
      </c>
      <c r="BP192" s="24">
        <v>442</v>
      </c>
      <c r="BQ192" s="24">
        <v>415</v>
      </c>
      <c r="BR192" s="24">
        <v>390</v>
      </c>
      <c r="BS192" s="24">
        <v>362</v>
      </c>
      <c r="BT192" s="24">
        <v>336</v>
      </c>
      <c r="BU192" s="24">
        <v>314</v>
      </c>
      <c r="BV192" s="24">
        <v>293</v>
      </c>
      <c r="BW192" s="24">
        <v>278</v>
      </c>
      <c r="BX192" s="24">
        <v>262</v>
      </c>
      <c r="BY192" s="24">
        <v>246</v>
      </c>
      <c r="BZ192" s="24">
        <v>229</v>
      </c>
      <c r="CA192" s="24">
        <v>216</v>
      </c>
      <c r="CB192" s="24">
        <v>204</v>
      </c>
      <c r="CC192" s="24">
        <v>194</v>
      </c>
      <c r="CD192" s="24">
        <v>182</v>
      </c>
      <c r="CE192" s="24">
        <v>172</v>
      </c>
      <c r="CF192" s="24">
        <v>161</v>
      </c>
      <c r="CG192" s="24">
        <v>151</v>
      </c>
      <c r="CH192" s="24">
        <v>136</v>
      </c>
      <c r="CI192" s="24">
        <v>127</v>
      </c>
      <c r="CJ192" s="24">
        <v>114</v>
      </c>
      <c r="CK192" s="24">
        <v>104</v>
      </c>
      <c r="CL192" s="24">
        <v>90</v>
      </c>
      <c r="CM192" s="24">
        <v>82</v>
      </c>
      <c r="CN192" s="24">
        <v>71</v>
      </c>
      <c r="CO192" s="24">
        <v>55</v>
      </c>
      <c r="CP192" s="24">
        <v>44</v>
      </c>
      <c r="CQ192" s="24">
        <v>38</v>
      </c>
      <c r="CR192" s="24">
        <v>28</v>
      </c>
      <c r="CS192" s="24">
        <v>21</v>
      </c>
      <c r="CT192" s="24">
        <v>19</v>
      </c>
      <c r="CU192" s="24">
        <v>22</v>
      </c>
      <c r="CV192" s="24">
        <v>8</v>
      </c>
      <c r="CW192" s="24">
        <v>5</v>
      </c>
      <c r="CX192" s="24">
        <v>5</v>
      </c>
      <c r="CY192" s="24">
        <v>3</v>
      </c>
      <c r="CZ192" s="24">
        <v>2</v>
      </c>
      <c r="DA192" s="24">
        <v>3</v>
      </c>
      <c r="DB192" s="24">
        <v>8</v>
      </c>
      <c r="DC192" s="24">
        <v>805</v>
      </c>
      <c r="DD192" s="24">
        <v>815</v>
      </c>
      <c r="DE192" s="24">
        <v>826</v>
      </c>
      <c r="DF192" s="24">
        <v>833</v>
      </c>
      <c r="DG192" s="24">
        <v>842</v>
      </c>
      <c r="DH192" s="24">
        <v>849</v>
      </c>
      <c r="DI192" s="24">
        <v>859</v>
      </c>
      <c r="DJ192" s="24">
        <v>869</v>
      </c>
      <c r="DK192" s="24">
        <v>874</v>
      </c>
      <c r="DL192" s="24">
        <v>888</v>
      </c>
      <c r="DM192" s="24">
        <v>905</v>
      </c>
      <c r="DN192" s="24">
        <v>922</v>
      </c>
      <c r="DO192" s="24">
        <v>942</v>
      </c>
      <c r="DP192" s="24">
        <v>969</v>
      </c>
      <c r="DQ192" s="24">
        <v>997</v>
      </c>
      <c r="DR192" s="24">
        <v>1024</v>
      </c>
      <c r="DS192" s="24">
        <v>1050</v>
      </c>
      <c r="DT192" s="24">
        <v>1069</v>
      </c>
      <c r="DU192" s="24">
        <v>1082</v>
      </c>
      <c r="DV192" s="24">
        <v>1082</v>
      </c>
      <c r="DW192" s="24">
        <v>1063</v>
      </c>
      <c r="DX192" s="24">
        <v>1043</v>
      </c>
      <c r="DY192" s="24">
        <v>1024</v>
      </c>
      <c r="DZ192" s="24">
        <v>1012</v>
      </c>
      <c r="EA192" s="24">
        <v>1007</v>
      </c>
      <c r="EB192" s="24">
        <v>998</v>
      </c>
      <c r="EC192" s="24">
        <v>995</v>
      </c>
      <c r="ED192" s="24">
        <v>985</v>
      </c>
      <c r="EE192" s="24">
        <v>982</v>
      </c>
      <c r="EF192" s="24">
        <v>976</v>
      </c>
      <c r="EG192" s="24">
        <v>972</v>
      </c>
      <c r="EH192" s="24">
        <v>970</v>
      </c>
      <c r="EI192" s="24">
        <v>965</v>
      </c>
      <c r="EJ192" s="24">
        <v>957</v>
      </c>
      <c r="EK192" s="24">
        <v>952</v>
      </c>
      <c r="EL192" s="24">
        <v>945</v>
      </c>
      <c r="EM192" s="24">
        <v>937</v>
      </c>
      <c r="EN192" s="24">
        <v>928</v>
      </c>
      <c r="EO192" s="24">
        <v>918</v>
      </c>
      <c r="EP192" s="24">
        <v>897</v>
      </c>
      <c r="EQ192" s="24">
        <v>893</v>
      </c>
      <c r="ER192" s="24">
        <v>886</v>
      </c>
      <c r="ES192" s="24">
        <v>878</v>
      </c>
      <c r="ET192" s="24">
        <v>875</v>
      </c>
      <c r="EU192" s="24">
        <v>869</v>
      </c>
      <c r="EV192" s="24">
        <v>865</v>
      </c>
      <c r="EW192" s="24">
        <v>856</v>
      </c>
      <c r="EX192" s="24">
        <v>855</v>
      </c>
      <c r="EY192" s="24">
        <v>855</v>
      </c>
      <c r="EZ192" s="24">
        <v>852</v>
      </c>
      <c r="FA192" s="24">
        <v>851</v>
      </c>
      <c r="FB192" s="24">
        <v>839</v>
      </c>
      <c r="FC192" s="24">
        <v>825</v>
      </c>
      <c r="FD192" s="24">
        <v>804</v>
      </c>
      <c r="FE192" s="24">
        <v>784</v>
      </c>
      <c r="FF192" s="24">
        <v>752</v>
      </c>
      <c r="FG192" s="24">
        <v>728</v>
      </c>
      <c r="FH192" s="24">
        <v>697</v>
      </c>
      <c r="FI192" s="24">
        <v>665</v>
      </c>
      <c r="FJ192" s="24">
        <v>634</v>
      </c>
      <c r="FK192" s="24">
        <v>601</v>
      </c>
      <c r="FL192" s="24">
        <v>575</v>
      </c>
      <c r="FM192" s="24">
        <v>545</v>
      </c>
      <c r="FN192" s="24">
        <v>516</v>
      </c>
      <c r="FO192" s="24">
        <v>488</v>
      </c>
      <c r="FP192" s="24">
        <v>460</v>
      </c>
      <c r="FQ192" s="24">
        <v>431</v>
      </c>
      <c r="FR192" s="24">
        <v>405</v>
      </c>
      <c r="FS192" s="24">
        <v>382</v>
      </c>
      <c r="FT192" s="24">
        <v>359</v>
      </c>
      <c r="FU192" s="24">
        <v>338</v>
      </c>
      <c r="FV192" s="24">
        <v>316</v>
      </c>
      <c r="FW192" s="24">
        <v>297</v>
      </c>
      <c r="FX192" s="24">
        <v>280</v>
      </c>
      <c r="FY192" s="24">
        <v>263</v>
      </c>
      <c r="FZ192" s="24">
        <v>246</v>
      </c>
      <c r="GA192" s="24">
        <v>230</v>
      </c>
      <c r="GB192" s="24">
        <v>215</v>
      </c>
      <c r="GC192" s="24">
        <v>201</v>
      </c>
      <c r="GD192" s="24">
        <v>191</v>
      </c>
      <c r="GE192" s="24">
        <v>177</v>
      </c>
      <c r="GF192" s="24">
        <v>165</v>
      </c>
      <c r="GG192" s="24">
        <v>154</v>
      </c>
      <c r="GH192" s="24">
        <v>141</v>
      </c>
      <c r="GI192" s="24">
        <v>128</v>
      </c>
      <c r="GJ192" s="24">
        <v>116</v>
      </c>
      <c r="GK192" s="24">
        <v>103</v>
      </c>
      <c r="GL192" s="24">
        <v>93</v>
      </c>
      <c r="GM192" s="24">
        <v>80</v>
      </c>
      <c r="GN192" s="24">
        <v>70</v>
      </c>
      <c r="GO192" s="24">
        <v>56</v>
      </c>
      <c r="GP192" s="24">
        <v>40</v>
      </c>
      <c r="GQ192" s="24">
        <v>37</v>
      </c>
      <c r="GR192" s="24">
        <v>34</v>
      </c>
      <c r="GS192" s="24">
        <v>33</v>
      </c>
      <c r="GT192" s="24">
        <v>16</v>
      </c>
      <c r="GU192" s="24">
        <v>13</v>
      </c>
      <c r="GV192" s="24">
        <v>11</v>
      </c>
      <c r="GW192" s="24">
        <v>6</v>
      </c>
      <c r="GX192" s="24">
        <v>5</v>
      </c>
      <c r="GY192" s="25">
        <v>21</v>
      </c>
    </row>
    <row r="193" spans="1:207" s="17" customFormat="1" ht="12.75" hidden="1" x14ac:dyDescent="0.2">
      <c r="A193" s="23" t="s">
        <v>223</v>
      </c>
      <c r="B193" s="24">
        <v>2014</v>
      </c>
      <c r="C193" s="24">
        <f>SUM(Tabla1[[#This Row],[Hombres_0]:[Hombres_100 y más]])</f>
        <v>57527</v>
      </c>
      <c r="D193" s="24">
        <f>SUM(Tabla1[[#This Row],[Mujeres_0]:[Mujeres_100 y más]])</f>
        <v>63770</v>
      </c>
      <c r="E193" s="24">
        <f>Tabla1[[#This Row],[TOTAL HOMBRES]]+Tabla1[[#This Row],[TOTAL MUJERES]]</f>
        <v>121297</v>
      </c>
      <c r="F193" s="24">
        <v>857</v>
      </c>
      <c r="G193" s="24">
        <v>870</v>
      </c>
      <c r="H193" s="24">
        <v>880</v>
      </c>
      <c r="I193" s="24">
        <v>890</v>
      </c>
      <c r="J193" s="24">
        <v>903</v>
      </c>
      <c r="K193" s="24">
        <v>913</v>
      </c>
      <c r="L193" s="24">
        <v>924</v>
      </c>
      <c r="M193" s="24">
        <v>939</v>
      </c>
      <c r="N193" s="24">
        <v>952</v>
      </c>
      <c r="O193" s="24">
        <v>962</v>
      </c>
      <c r="P193" s="24">
        <v>976</v>
      </c>
      <c r="Q193" s="24">
        <v>988</v>
      </c>
      <c r="R193" s="24">
        <v>1003</v>
      </c>
      <c r="S193" s="24">
        <v>1017</v>
      </c>
      <c r="T193" s="24">
        <v>1032</v>
      </c>
      <c r="U193" s="24">
        <v>1046</v>
      </c>
      <c r="V193" s="24">
        <v>1059</v>
      </c>
      <c r="W193" s="24">
        <v>1069</v>
      </c>
      <c r="X193" s="24">
        <v>1047</v>
      </c>
      <c r="Y193" s="24">
        <v>1055</v>
      </c>
      <c r="Z193" s="24">
        <v>1048</v>
      </c>
      <c r="AA193" s="24">
        <v>1026</v>
      </c>
      <c r="AB193" s="24">
        <v>993</v>
      </c>
      <c r="AC193" s="24">
        <v>970</v>
      </c>
      <c r="AD193" s="24">
        <v>950</v>
      </c>
      <c r="AE193" s="24">
        <v>936</v>
      </c>
      <c r="AF193" s="24">
        <v>925</v>
      </c>
      <c r="AG193" s="24">
        <v>915</v>
      </c>
      <c r="AH193" s="24">
        <v>907</v>
      </c>
      <c r="AI193" s="24">
        <v>903</v>
      </c>
      <c r="AJ193" s="24">
        <v>896</v>
      </c>
      <c r="AK193" s="24">
        <v>895</v>
      </c>
      <c r="AL193" s="24">
        <v>887</v>
      </c>
      <c r="AM193" s="24">
        <v>884</v>
      </c>
      <c r="AN193" s="24">
        <v>878</v>
      </c>
      <c r="AO193" s="24">
        <v>869</v>
      </c>
      <c r="AP193" s="24">
        <v>853</v>
      </c>
      <c r="AQ193" s="24">
        <v>835</v>
      </c>
      <c r="AR193" s="24">
        <v>814</v>
      </c>
      <c r="AS193" s="24">
        <v>783</v>
      </c>
      <c r="AT193" s="24">
        <v>759</v>
      </c>
      <c r="AU193" s="24">
        <v>734</v>
      </c>
      <c r="AV193" s="24">
        <v>723</v>
      </c>
      <c r="AW193" s="24">
        <v>709</v>
      </c>
      <c r="AX193" s="24">
        <v>698</v>
      </c>
      <c r="AY193" s="24">
        <v>688</v>
      </c>
      <c r="AZ193" s="24">
        <v>679</v>
      </c>
      <c r="BA193" s="24">
        <v>668</v>
      </c>
      <c r="BB193" s="24">
        <v>659</v>
      </c>
      <c r="BC193" s="24">
        <v>657</v>
      </c>
      <c r="BD193" s="24">
        <v>654</v>
      </c>
      <c r="BE193" s="24">
        <v>651</v>
      </c>
      <c r="BF193" s="24">
        <v>641</v>
      </c>
      <c r="BG193" s="24">
        <v>632</v>
      </c>
      <c r="BH193" s="24">
        <v>618</v>
      </c>
      <c r="BI193" s="24">
        <v>603</v>
      </c>
      <c r="BJ193" s="24">
        <v>587</v>
      </c>
      <c r="BK193" s="24">
        <v>570</v>
      </c>
      <c r="BL193" s="24">
        <v>548</v>
      </c>
      <c r="BM193" s="24">
        <v>526</v>
      </c>
      <c r="BN193" s="24">
        <v>500</v>
      </c>
      <c r="BO193" s="24">
        <v>480</v>
      </c>
      <c r="BP193" s="24">
        <v>458</v>
      </c>
      <c r="BQ193" s="24">
        <v>433</v>
      </c>
      <c r="BR193" s="24">
        <v>407</v>
      </c>
      <c r="BS193" s="24">
        <v>377</v>
      </c>
      <c r="BT193" s="24">
        <v>353</v>
      </c>
      <c r="BU193" s="24">
        <v>325</v>
      </c>
      <c r="BV193" s="24">
        <v>304</v>
      </c>
      <c r="BW193" s="24">
        <v>286</v>
      </c>
      <c r="BX193" s="24">
        <v>268</v>
      </c>
      <c r="BY193" s="24">
        <v>256</v>
      </c>
      <c r="BZ193" s="24">
        <v>235</v>
      </c>
      <c r="CA193" s="24">
        <v>221</v>
      </c>
      <c r="CB193" s="24">
        <v>207</v>
      </c>
      <c r="CC193" s="24">
        <v>195</v>
      </c>
      <c r="CD193" s="24">
        <v>183</v>
      </c>
      <c r="CE193" s="24">
        <v>171</v>
      </c>
      <c r="CF193" s="24">
        <v>160</v>
      </c>
      <c r="CG193" s="24">
        <v>149</v>
      </c>
      <c r="CH193" s="24">
        <v>137</v>
      </c>
      <c r="CI193" s="24">
        <v>125</v>
      </c>
      <c r="CJ193" s="24">
        <v>114</v>
      </c>
      <c r="CK193" s="24">
        <v>104</v>
      </c>
      <c r="CL193" s="24">
        <v>93</v>
      </c>
      <c r="CM193" s="24">
        <v>83</v>
      </c>
      <c r="CN193" s="24">
        <v>72</v>
      </c>
      <c r="CO193" s="24">
        <v>60</v>
      </c>
      <c r="CP193" s="24">
        <v>48</v>
      </c>
      <c r="CQ193" s="24">
        <v>40</v>
      </c>
      <c r="CR193" s="24">
        <v>32</v>
      </c>
      <c r="CS193" s="24">
        <v>25</v>
      </c>
      <c r="CT193" s="24">
        <v>17</v>
      </c>
      <c r="CU193" s="24">
        <v>16</v>
      </c>
      <c r="CV193" s="24">
        <v>15</v>
      </c>
      <c r="CW193" s="24">
        <v>7</v>
      </c>
      <c r="CX193" s="24">
        <v>4</v>
      </c>
      <c r="CY193" s="24">
        <v>3</v>
      </c>
      <c r="CZ193" s="24">
        <v>2</v>
      </c>
      <c r="DA193" s="24">
        <v>2</v>
      </c>
      <c r="DB193" s="24">
        <v>7</v>
      </c>
      <c r="DC193" s="24">
        <v>810</v>
      </c>
      <c r="DD193" s="24">
        <v>822</v>
      </c>
      <c r="DE193" s="24">
        <v>831</v>
      </c>
      <c r="DF193" s="24">
        <v>839</v>
      </c>
      <c r="DG193" s="24">
        <v>846</v>
      </c>
      <c r="DH193" s="24">
        <v>851</v>
      </c>
      <c r="DI193" s="24">
        <v>861</v>
      </c>
      <c r="DJ193" s="24">
        <v>869</v>
      </c>
      <c r="DK193" s="24">
        <v>880</v>
      </c>
      <c r="DL193" s="24">
        <v>888</v>
      </c>
      <c r="DM193" s="24">
        <v>900</v>
      </c>
      <c r="DN193" s="24">
        <v>918</v>
      </c>
      <c r="DO193" s="24">
        <v>932</v>
      </c>
      <c r="DP193" s="24">
        <v>953</v>
      </c>
      <c r="DQ193" s="24">
        <v>980</v>
      </c>
      <c r="DR193" s="24">
        <v>1007</v>
      </c>
      <c r="DS193" s="24">
        <v>1036</v>
      </c>
      <c r="DT193" s="24">
        <v>1059</v>
      </c>
      <c r="DU193" s="24">
        <v>1070</v>
      </c>
      <c r="DV193" s="24">
        <v>1081</v>
      </c>
      <c r="DW193" s="24">
        <v>1074</v>
      </c>
      <c r="DX193" s="24">
        <v>1055</v>
      </c>
      <c r="DY193" s="24">
        <v>1036</v>
      </c>
      <c r="DZ193" s="24">
        <v>1019</v>
      </c>
      <c r="EA193" s="24">
        <v>1008</v>
      </c>
      <c r="EB193" s="24">
        <v>1004</v>
      </c>
      <c r="EC193" s="24">
        <v>994</v>
      </c>
      <c r="ED193" s="24">
        <v>992</v>
      </c>
      <c r="EE193" s="24">
        <v>986</v>
      </c>
      <c r="EF193" s="24">
        <v>983</v>
      </c>
      <c r="EG193" s="24">
        <v>980</v>
      </c>
      <c r="EH193" s="24">
        <v>975</v>
      </c>
      <c r="EI193" s="24">
        <v>975</v>
      </c>
      <c r="EJ193" s="24">
        <v>971</v>
      </c>
      <c r="EK193" s="24">
        <v>968</v>
      </c>
      <c r="EL193" s="24">
        <v>964</v>
      </c>
      <c r="EM193" s="24">
        <v>952</v>
      </c>
      <c r="EN193" s="24">
        <v>941</v>
      </c>
      <c r="EO193" s="24">
        <v>927</v>
      </c>
      <c r="EP193" s="24">
        <v>909</v>
      </c>
      <c r="EQ193" s="24">
        <v>890</v>
      </c>
      <c r="ER193" s="24">
        <v>882</v>
      </c>
      <c r="ES193" s="24">
        <v>874</v>
      </c>
      <c r="ET193" s="24">
        <v>870</v>
      </c>
      <c r="EU193" s="24">
        <v>868</v>
      </c>
      <c r="EV193" s="24">
        <v>864</v>
      </c>
      <c r="EW193" s="24">
        <v>862</v>
      </c>
      <c r="EX193" s="24">
        <v>860</v>
      </c>
      <c r="EY193" s="24">
        <v>858</v>
      </c>
      <c r="EZ193" s="24">
        <v>861</v>
      </c>
      <c r="FA193" s="24">
        <v>860</v>
      </c>
      <c r="FB193" s="24">
        <v>856</v>
      </c>
      <c r="FC193" s="24">
        <v>841</v>
      </c>
      <c r="FD193" s="24">
        <v>825</v>
      </c>
      <c r="FE193" s="24">
        <v>802</v>
      </c>
      <c r="FF193" s="24">
        <v>775</v>
      </c>
      <c r="FG193" s="24">
        <v>748</v>
      </c>
      <c r="FH193" s="24">
        <v>719</v>
      </c>
      <c r="FI193" s="24">
        <v>691</v>
      </c>
      <c r="FJ193" s="24">
        <v>659</v>
      </c>
      <c r="FK193" s="24">
        <v>625</v>
      </c>
      <c r="FL193" s="24">
        <v>597</v>
      </c>
      <c r="FM193" s="24">
        <v>566</v>
      </c>
      <c r="FN193" s="24">
        <v>538</v>
      </c>
      <c r="FO193" s="24">
        <v>508</v>
      </c>
      <c r="FP193" s="24">
        <v>479</v>
      </c>
      <c r="FQ193" s="24">
        <v>449</v>
      </c>
      <c r="FR193" s="24">
        <v>421</v>
      </c>
      <c r="FS193" s="24">
        <v>397</v>
      </c>
      <c r="FT193" s="24">
        <v>373</v>
      </c>
      <c r="FU193" s="24">
        <v>351</v>
      </c>
      <c r="FV193" s="24">
        <v>331</v>
      </c>
      <c r="FW193" s="24">
        <v>308</v>
      </c>
      <c r="FX193" s="24">
        <v>291</v>
      </c>
      <c r="FY193" s="24">
        <v>272</v>
      </c>
      <c r="FZ193" s="24">
        <v>253</v>
      </c>
      <c r="GA193" s="24">
        <v>239</v>
      </c>
      <c r="GB193" s="24">
        <v>221</v>
      </c>
      <c r="GC193" s="24">
        <v>206</v>
      </c>
      <c r="GD193" s="24">
        <v>193</v>
      </c>
      <c r="GE193" s="24">
        <v>178</v>
      </c>
      <c r="GF193" s="24">
        <v>169</v>
      </c>
      <c r="GG193" s="24">
        <v>155</v>
      </c>
      <c r="GH193" s="24">
        <v>142</v>
      </c>
      <c r="GI193" s="24">
        <v>129</v>
      </c>
      <c r="GJ193" s="24">
        <v>118</v>
      </c>
      <c r="GK193" s="24">
        <v>105</v>
      </c>
      <c r="GL193" s="24">
        <v>94</v>
      </c>
      <c r="GM193" s="24">
        <v>83</v>
      </c>
      <c r="GN193" s="24">
        <v>74</v>
      </c>
      <c r="GO193" s="24">
        <v>62</v>
      </c>
      <c r="GP193" s="24">
        <v>49</v>
      </c>
      <c r="GQ193" s="24">
        <v>37</v>
      </c>
      <c r="GR193" s="24">
        <v>32</v>
      </c>
      <c r="GS193" s="24">
        <v>30</v>
      </c>
      <c r="GT193" s="24">
        <v>30</v>
      </c>
      <c r="GU193" s="24">
        <v>13</v>
      </c>
      <c r="GV193" s="24">
        <v>11</v>
      </c>
      <c r="GW193" s="24">
        <v>6</v>
      </c>
      <c r="GX193" s="24">
        <v>5</v>
      </c>
      <c r="GY193" s="25">
        <v>19</v>
      </c>
    </row>
    <row r="194" spans="1:207" s="17" customFormat="1" ht="12.75" hidden="1" x14ac:dyDescent="0.2">
      <c r="A194" s="23" t="s">
        <v>223</v>
      </c>
      <c r="B194" s="24">
        <v>2015</v>
      </c>
      <c r="C194" s="24">
        <f>SUM(Tabla1[[#This Row],[Hombres_0]:[Hombres_100 y más]])</f>
        <v>58248</v>
      </c>
      <c r="D194" s="24">
        <f>SUM(Tabla1[[#This Row],[Mujeres_0]:[Mujeres_100 y más]])</f>
        <v>64398</v>
      </c>
      <c r="E194" s="24">
        <f>Tabla1[[#This Row],[TOTAL HOMBRES]]+Tabla1[[#This Row],[TOTAL MUJERES]]</f>
        <v>122646</v>
      </c>
      <c r="F194" s="24">
        <v>859</v>
      </c>
      <c r="G194" s="24">
        <v>871</v>
      </c>
      <c r="H194" s="24">
        <v>884</v>
      </c>
      <c r="I194" s="24">
        <v>893</v>
      </c>
      <c r="J194" s="24">
        <v>905</v>
      </c>
      <c r="K194" s="24">
        <v>916</v>
      </c>
      <c r="L194" s="24">
        <v>926</v>
      </c>
      <c r="M194" s="24">
        <v>940</v>
      </c>
      <c r="N194" s="24">
        <v>953</v>
      </c>
      <c r="O194" s="24">
        <v>966</v>
      </c>
      <c r="P194" s="24">
        <v>976</v>
      </c>
      <c r="Q194" s="24">
        <v>990</v>
      </c>
      <c r="R194" s="24">
        <v>1004</v>
      </c>
      <c r="S194" s="24">
        <v>1020</v>
      </c>
      <c r="T194" s="24">
        <v>1031</v>
      </c>
      <c r="U194" s="24">
        <v>1047</v>
      </c>
      <c r="V194" s="24">
        <v>1057</v>
      </c>
      <c r="W194" s="24">
        <v>1069</v>
      </c>
      <c r="X194" s="24">
        <v>1048</v>
      </c>
      <c r="Y194" s="24">
        <v>1057</v>
      </c>
      <c r="Z194" s="24">
        <v>1057</v>
      </c>
      <c r="AA194" s="24">
        <v>1042</v>
      </c>
      <c r="AB194" s="24">
        <v>1016</v>
      </c>
      <c r="AC194" s="24">
        <v>987</v>
      </c>
      <c r="AD194" s="24">
        <v>962</v>
      </c>
      <c r="AE194" s="24">
        <v>940</v>
      </c>
      <c r="AF194" s="24">
        <v>930</v>
      </c>
      <c r="AG194" s="24">
        <v>918</v>
      </c>
      <c r="AH194" s="24">
        <v>910</v>
      </c>
      <c r="AI194" s="24">
        <v>906</v>
      </c>
      <c r="AJ194" s="24">
        <v>902</v>
      </c>
      <c r="AK194" s="24">
        <v>897</v>
      </c>
      <c r="AL194" s="24">
        <v>895</v>
      </c>
      <c r="AM194" s="24">
        <v>892</v>
      </c>
      <c r="AN194" s="24">
        <v>892</v>
      </c>
      <c r="AO194" s="24">
        <v>885</v>
      </c>
      <c r="AP194" s="24">
        <v>874</v>
      </c>
      <c r="AQ194" s="24">
        <v>854</v>
      </c>
      <c r="AR194" s="24">
        <v>831</v>
      </c>
      <c r="AS194" s="24">
        <v>805</v>
      </c>
      <c r="AT194" s="24">
        <v>778</v>
      </c>
      <c r="AU194" s="24">
        <v>750</v>
      </c>
      <c r="AV194" s="24">
        <v>729</v>
      </c>
      <c r="AW194" s="24">
        <v>715</v>
      </c>
      <c r="AX194" s="24">
        <v>704</v>
      </c>
      <c r="AY194" s="24">
        <v>693</v>
      </c>
      <c r="AZ194" s="24">
        <v>685</v>
      </c>
      <c r="BA194" s="24">
        <v>675</v>
      </c>
      <c r="BB194" s="24">
        <v>670</v>
      </c>
      <c r="BC194" s="24">
        <v>665</v>
      </c>
      <c r="BD194" s="24">
        <v>663</v>
      </c>
      <c r="BE194" s="24">
        <v>663</v>
      </c>
      <c r="BF194" s="24">
        <v>656</v>
      </c>
      <c r="BG194" s="24">
        <v>645</v>
      </c>
      <c r="BH194" s="24">
        <v>635</v>
      </c>
      <c r="BI194" s="24">
        <v>623</v>
      </c>
      <c r="BJ194" s="24">
        <v>605</v>
      </c>
      <c r="BK194" s="24">
        <v>585</v>
      </c>
      <c r="BL194" s="24">
        <v>569</v>
      </c>
      <c r="BM194" s="24">
        <v>543</v>
      </c>
      <c r="BN194" s="24">
        <v>522</v>
      </c>
      <c r="BO194" s="24">
        <v>499</v>
      </c>
      <c r="BP194" s="24">
        <v>476</v>
      </c>
      <c r="BQ194" s="24">
        <v>450</v>
      </c>
      <c r="BR194" s="24">
        <v>424</v>
      </c>
      <c r="BS194" s="24">
        <v>393</v>
      </c>
      <c r="BT194" s="24">
        <v>369</v>
      </c>
      <c r="BU194" s="24">
        <v>344</v>
      </c>
      <c r="BV194" s="24">
        <v>317</v>
      </c>
      <c r="BW194" s="24">
        <v>299</v>
      </c>
      <c r="BX194" s="24">
        <v>276</v>
      </c>
      <c r="BY194" s="24">
        <v>261</v>
      </c>
      <c r="BZ194" s="24">
        <v>242</v>
      </c>
      <c r="CA194" s="24">
        <v>224</v>
      </c>
      <c r="CB194" s="24">
        <v>209</v>
      </c>
      <c r="CC194" s="24">
        <v>195</v>
      </c>
      <c r="CD194" s="24">
        <v>182</v>
      </c>
      <c r="CE194" s="24">
        <v>171</v>
      </c>
      <c r="CF194" s="24">
        <v>158</v>
      </c>
      <c r="CG194" s="24">
        <v>147</v>
      </c>
      <c r="CH194" s="24">
        <v>135</v>
      </c>
      <c r="CI194" s="24">
        <v>128</v>
      </c>
      <c r="CJ194" s="24">
        <v>112</v>
      </c>
      <c r="CK194" s="24">
        <v>105</v>
      </c>
      <c r="CL194" s="24">
        <v>92</v>
      </c>
      <c r="CM194" s="24">
        <v>83</v>
      </c>
      <c r="CN194" s="24">
        <v>73</v>
      </c>
      <c r="CO194" s="24">
        <v>63</v>
      </c>
      <c r="CP194" s="24">
        <v>52</v>
      </c>
      <c r="CQ194" s="24">
        <v>43</v>
      </c>
      <c r="CR194" s="24">
        <v>34</v>
      </c>
      <c r="CS194" s="24">
        <v>30</v>
      </c>
      <c r="CT194" s="24">
        <v>21</v>
      </c>
      <c r="CU194" s="24">
        <v>14</v>
      </c>
      <c r="CV194" s="24">
        <v>11</v>
      </c>
      <c r="CW194" s="24">
        <v>16</v>
      </c>
      <c r="CX194" s="24">
        <v>6</v>
      </c>
      <c r="CY194" s="24">
        <v>3</v>
      </c>
      <c r="CZ194" s="24">
        <v>2</v>
      </c>
      <c r="DA194" s="24">
        <v>2</v>
      </c>
      <c r="DB194" s="24">
        <v>7</v>
      </c>
      <c r="DC194" s="24">
        <v>810</v>
      </c>
      <c r="DD194" s="24">
        <v>822</v>
      </c>
      <c r="DE194" s="24">
        <v>834</v>
      </c>
      <c r="DF194" s="24">
        <v>841</v>
      </c>
      <c r="DG194" s="24">
        <v>849</v>
      </c>
      <c r="DH194" s="24">
        <v>853</v>
      </c>
      <c r="DI194" s="24">
        <v>861</v>
      </c>
      <c r="DJ194" s="24">
        <v>869</v>
      </c>
      <c r="DK194" s="24">
        <v>878</v>
      </c>
      <c r="DL194" s="24">
        <v>889</v>
      </c>
      <c r="DM194" s="24">
        <v>896</v>
      </c>
      <c r="DN194" s="24">
        <v>912</v>
      </c>
      <c r="DO194" s="24">
        <v>929</v>
      </c>
      <c r="DP194" s="24">
        <v>944</v>
      </c>
      <c r="DQ194" s="24">
        <v>967</v>
      </c>
      <c r="DR194" s="24">
        <v>992</v>
      </c>
      <c r="DS194" s="24">
        <v>1022</v>
      </c>
      <c r="DT194" s="24">
        <v>1050</v>
      </c>
      <c r="DU194" s="24">
        <v>1064</v>
      </c>
      <c r="DV194" s="24">
        <v>1072</v>
      </c>
      <c r="DW194" s="24">
        <v>1075</v>
      </c>
      <c r="DX194" s="24">
        <v>1065</v>
      </c>
      <c r="DY194" s="24">
        <v>1050</v>
      </c>
      <c r="DZ194" s="24">
        <v>1031</v>
      </c>
      <c r="EA194" s="24">
        <v>1012</v>
      </c>
      <c r="EB194" s="24">
        <v>1003</v>
      </c>
      <c r="EC194" s="24">
        <v>999</v>
      </c>
      <c r="ED194" s="24">
        <v>988</v>
      </c>
      <c r="EE194" s="24">
        <v>992</v>
      </c>
      <c r="EF194" s="24">
        <v>985</v>
      </c>
      <c r="EG194" s="24">
        <v>985</v>
      </c>
      <c r="EH194" s="24">
        <v>980</v>
      </c>
      <c r="EI194" s="24">
        <v>978</v>
      </c>
      <c r="EJ194" s="24">
        <v>982</v>
      </c>
      <c r="EK194" s="24">
        <v>981</v>
      </c>
      <c r="EL194" s="24">
        <v>977</v>
      </c>
      <c r="EM194" s="24">
        <v>968</v>
      </c>
      <c r="EN194" s="24">
        <v>953</v>
      </c>
      <c r="EO194" s="24">
        <v>939</v>
      </c>
      <c r="EP194" s="24">
        <v>916</v>
      </c>
      <c r="EQ194" s="24">
        <v>901</v>
      </c>
      <c r="ER194" s="24">
        <v>880</v>
      </c>
      <c r="ES194" s="24">
        <v>872</v>
      </c>
      <c r="ET194" s="24">
        <v>870</v>
      </c>
      <c r="EU194" s="24">
        <v>866</v>
      </c>
      <c r="EV194" s="24">
        <v>867</v>
      </c>
      <c r="EW194" s="24">
        <v>865</v>
      </c>
      <c r="EX194" s="24">
        <v>870</v>
      </c>
      <c r="EY194" s="24">
        <v>865</v>
      </c>
      <c r="EZ194" s="24">
        <v>867</v>
      </c>
      <c r="FA194" s="24">
        <v>872</v>
      </c>
      <c r="FB194" s="24">
        <v>867</v>
      </c>
      <c r="FC194" s="24">
        <v>860</v>
      </c>
      <c r="FD194" s="24">
        <v>843</v>
      </c>
      <c r="FE194" s="24">
        <v>824</v>
      </c>
      <c r="FF194" s="24">
        <v>793</v>
      </c>
      <c r="FG194" s="24">
        <v>771</v>
      </c>
      <c r="FH194" s="24">
        <v>739</v>
      </c>
      <c r="FI194" s="24">
        <v>712</v>
      </c>
      <c r="FJ194" s="24">
        <v>685</v>
      </c>
      <c r="FK194" s="24">
        <v>649</v>
      </c>
      <c r="FL194" s="24">
        <v>619</v>
      </c>
      <c r="FM194" s="24">
        <v>585</v>
      </c>
      <c r="FN194" s="24">
        <v>558</v>
      </c>
      <c r="FO194" s="24">
        <v>528</v>
      </c>
      <c r="FP194" s="24">
        <v>499</v>
      </c>
      <c r="FQ194" s="24">
        <v>469</v>
      </c>
      <c r="FR194" s="24">
        <v>440</v>
      </c>
      <c r="FS194" s="24">
        <v>416</v>
      </c>
      <c r="FT194" s="24">
        <v>390</v>
      </c>
      <c r="FU194" s="24">
        <v>369</v>
      </c>
      <c r="FV194" s="24">
        <v>345</v>
      </c>
      <c r="FW194" s="24">
        <v>321</v>
      </c>
      <c r="FX194" s="24">
        <v>302</v>
      </c>
      <c r="FY194" s="24">
        <v>281</v>
      </c>
      <c r="FZ194" s="24">
        <v>262</v>
      </c>
      <c r="GA194" s="24">
        <v>243</v>
      </c>
      <c r="GB194" s="24">
        <v>226</v>
      </c>
      <c r="GC194" s="24">
        <v>209</v>
      </c>
      <c r="GD194" s="24">
        <v>196</v>
      </c>
      <c r="GE194" s="24">
        <v>179</v>
      </c>
      <c r="GF194" s="24">
        <v>169</v>
      </c>
      <c r="GG194" s="24">
        <v>156</v>
      </c>
      <c r="GH194" s="24">
        <v>142</v>
      </c>
      <c r="GI194" s="24">
        <v>133</v>
      </c>
      <c r="GJ194" s="24">
        <v>121</v>
      </c>
      <c r="GK194" s="24">
        <v>107</v>
      </c>
      <c r="GL194" s="24">
        <v>95</v>
      </c>
      <c r="GM194" s="24">
        <v>84</v>
      </c>
      <c r="GN194" s="24">
        <v>77</v>
      </c>
      <c r="GO194" s="24">
        <v>67</v>
      </c>
      <c r="GP194" s="24">
        <v>54</v>
      </c>
      <c r="GQ194" s="24">
        <v>44</v>
      </c>
      <c r="GR194" s="24">
        <v>33</v>
      </c>
      <c r="GS194" s="24">
        <v>29</v>
      </c>
      <c r="GT194" s="24">
        <v>27</v>
      </c>
      <c r="GU194" s="24">
        <v>30</v>
      </c>
      <c r="GV194" s="24">
        <v>12</v>
      </c>
      <c r="GW194" s="24">
        <v>6</v>
      </c>
      <c r="GX194" s="24">
        <v>4</v>
      </c>
      <c r="GY194" s="25">
        <v>20</v>
      </c>
    </row>
    <row r="195" spans="1:207" s="17" customFormat="1" ht="12.75" hidden="1" x14ac:dyDescent="0.2">
      <c r="A195" s="23" t="s">
        <v>223</v>
      </c>
      <c r="B195" s="24">
        <v>2016</v>
      </c>
      <c r="C195" s="24">
        <f>SUM(Tabla1[[#This Row],[Hombres_0]:[Hombres_100 y más]])</f>
        <v>58987</v>
      </c>
      <c r="D195" s="24">
        <f>SUM(Tabla1[[#This Row],[Mujeres_0]:[Mujeres_100 y más]])</f>
        <v>65083</v>
      </c>
      <c r="E195" s="24">
        <f>Tabla1[[#This Row],[TOTAL HOMBRES]]+Tabla1[[#This Row],[TOTAL MUJERES]]</f>
        <v>124070</v>
      </c>
      <c r="F195" s="24">
        <v>858</v>
      </c>
      <c r="G195" s="24">
        <v>870</v>
      </c>
      <c r="H195" s="24">
        <v>882</v>
      </c>
      <c r="I195" s="24">
        <v>894</v>
      </c>
      <c r="J195" s="24">
        <v>905</v>
      </c>
      <c r="K195" s="24">
        <v>915</v>
      </c>
      <c r="L195" s="24">
        <v>927</v>
      </c>
      <c r="M195" s="24">
        <v>940</v>
      </c>
      <c r="N195" s="24">
        <v>952</v>
      </c>
      <c r="O195" s="24">
        <v>966</v>
      </c>
      <c r="P195" s="24">
        <v>980</v>
      </c>
      <c r="Q195" s="24">
        <v>991</v>
      </c>
      <c r="R195" s="24">
        <v>1005</v>
      </c>
      <c r="S195" s="24">
        <v>1020</v>
      </c>
      <c r="T195" s="24">
        <v>1032</v>
      </c>
      <c r="U195" s="24">
        <v>1046</v>
      </c>
      <c r="V195" s="24">
        <v>1058</v>
      </c>
      <c r="W195" s="24">
        <v>1067</v>
      </c>
      <c r="X195" s="24">
        <v>1048</v>
      </c>
      <c r="Y195" s="24">
        <v>1060</v>
      </c>
      <c r="Z195" s="24">
        <v>1060</v>
      </c>
      <c r="AA195" s="24">
        <v>1049</v>
      </c>
      <c r="AB195" s="24">
        <v>1033</v>
      </c>
      <c r="AC195" s="24">
        <v>1011</v>
      </c>
      <c r="AD195" s="24">
        <v>979</v>
      </c>
      <c r="AE195" s="24">
        <v>954</v>
      </c>
      <c r="AF195" s="24">
        <v>935</v>
      </c>
      <c r="AG195" s="24">
        <v>924</v>
      </c>
      <c r="AH195" s="24">
        <v>914</v>
      </c>
      <c r="AI195" s="24">
        <v>910</v>
      </c>
      <c r="AJ195" s="24">
        <v>905</v>
      </c>
      <c r="AK195" s="24">
        <v>905</v>
      </c>
      <c r="AL195" s="24">
        <v>898</v>
      </c>
      <c r="AM195" s="24">
        <v>901</v>
      </c>
      <c r="AN195" s="24">
        <v>901</v>
      </c>
      <c r="AO195" s="24">
        <v>900</v>
      </c>
      <c r="AP195" s="24">
        <v>890</v>
      </c>
      <c r="AQ195" s="24">
        <v>874</v>
      </c>
      <c r="AR195" s="24">
        <v>849</v>
      </c>
      <c r="AS195" s="24">
        <v>821</v>
      </c>
      <c r="AT195" s="24">
        <v>798</v>
      </c>
      <c r="AU195" s="24">
        <v>768</v>
      </c>
      <c r="AV195" s="24">
        <v>744</v>
      </c>
      <c r="AW195" s="24">
        <v>722</v>
      </c>
      <c r="AX195" s="24">
        <v>712</v>
      </c>
      <c r="AY195" s="24">
        <v>700</v>
      </c>
      <c r="AZ195" s="24">
        <v>692</v>
      </c>
      <c r="BA195" s="24">
        <v>684</v>
      </c>
      <c r="BB195" s="24">
        <v>680</v>
      </c>
      <c r="BC195" s="24">
        <v>677</v>
      </c>
      <c r="BD195" s="24">
        <v>673</v>
      </c>
      <c r="BE195" s="24">
        <v>673</v>
      </c>
      <c r="BF195" s="24">
        <v>668</v>
      </c>
      <c r="BG195" s="24">
        <v>663</v>
      </c>
      <c r="BH195" s="24">
        <v>651</v>
      </c>
      <c r="BI195" s="24">
        <v>640</v>
      </c>
      <c r="BJ195" s="24">
        <v>626</v>
      </c>
      <c r="BK195" s="24">
        <v>604</v>
      </c>
      <c r="BL195" s="24">
        <v>587</v>
      </c>
      <c r="BM195" s="24">
        <v>566</v>
      </c>
      <c r="BN195" s="24">
        <v>542</v>
      </c>
      <c r="BO195" s="24">
        <v>522</v>
      </c>
      <c r="BP195" s="24">
        <v>497</v>
      </c>
      <c r="BQ195" s="24">
        <v>469</v>
      </c>
      <c r="BR195" s="24">
        <v>444</v>
      </c>
      <c r="BS195" s="24">
        <v>412</v>
      </c>
      <c r="BT195" s="24">
        <v>386</v>
      </c>
      <c r="BU195" s="24">
        <v>358</v>
      </c>
      <c r="BV195" s="24">
        <v>332</v>
      </c>
      <c r="BW195" s="24">
        <v>309</v>
      </c>
      <c r="BX195" s="24">
        <v>287</v>
      </c>
      <c r="BY195" s="24">
        <v>268</v>
      </c>
      <c r="BZ195" s="24">
        <v>247</v>
      </c>
      <c r="CA195" s="24">
        <v>231</v>
      </c>
      <c r="CB195" s="24">
        <v>212</v>
      </c>
      <c r="CC195" s="24">
        <v>199</v>
      </c>
      <c r="CD195" s="24">
        <v>184</v>
      </c>
      <c r="CE195" s="24">
        <v>173</v>
      </c>
      <c r="CF195" s="24">
        <v>160</v>
      </c>
      <c r="CG195" s="24">
        <v>147</v>
      </c>
      <c r="CH195" s="24">
        <v>134</v>
      </c>
      <c r="CI195" s="24">
        <v>125</v>
      </c>
      <c r="CJ195" s="24">
        <v>113</v>
      </c>
      <c r="CK195" s="24">
        <v>102</v>
      </c>
      <c r="CL195" s="24">
        <v>92</v>
      </c>
      <c r="CM195" s="24">
        <v>83</v>
      </c>
      <c r="CN195" s="24">
        <v>73</v>
      </c>
      <c r="CO195" s="24">
        <v>63</v>
      </c>
      <c r="CP195" s="24">
        <v>52</v>
      </c>
      <c r="CQ195" s="24">
        <v>47</v>
      </c>
      <c r="CR195" s="24">
        <v>36</v>
      </c>
      <c r="CS195" s="24">
        <v>31</v>
      </c>
      <c r="CT195" s="24">
        <v>26</v>
      </c>
      <c r="CU195" s="24">
        <v>18</v>
      </c>
      <c r="CV195" s="24">
        <v>11</v>
      </c>
      <c r="CW195" s="24">
        <v>12</v>
      </c>
      <c r="CX195" s="24">
        <v>16</v>
      </c>
      <c r="CY195" s="24">
        <v>5</v>
      </c>
      <c r="CZ195" s="24">
        <v>2</v>
      </c>
      <c r="DA195" s="24">
        <v>2</v>
      </c>
      <c r="DB195" s="24">
        <v>8</v>
      </c>
      <c r="DC195" s="24">
        <v>812</v>
      </c>
      <c r="DD195" s="24">
        <v>824</v>
      </c>
      <c r="DE195" s="24">
        <v>835</v>
      </c>
      <c r="DF195" s="24">
        <v>844</v>
      </c>
      <c r="DG195" s="24">
        <v>851</v>
      </c>
      <c r="DH195" s="24">
        <v>855</v>
      </c>
      <c r="DI195" s="24">
        <v>863</v>
      </c>
      <c r="DJ195" s="24">
        <v>870</v>
      </c>
      <c r="DK195" s="24">
        <v>878</v>
      </c>
      <c r="DL195" s="24">
        <v>887</v>
      </c>
      <c r="DM195" s="24">
        <v>898</v>
      </c>
      <c r="DN195" s="24">
        <v>908</v>
      </c>
      <c r="DO195" s="24">
        <v>923</v>
      </c>
      <c r="DP195" s="24">
        <v>942</v>
      </c>
      <c r="DQ195" s="24">
        <v>960</v>
      </c>
      <c r="DR195" s="24">
        <v>980</v>
      </c>
      <c r="DS195" s="24">
        <v>1005</v>
      </c>
      <c r="DT195" s="24">
        <v>1034</v>
      </c>
      <c r="DU195" s="24">
        <v>1052</v>
      </c>
      <c r="DV195" s="24">
        <v>1064</v>
      </c>
      <c r="DW195" s="24">
        <v>1066</v>
      </c>
      <c r="DX195" s="24">
        <v>1066</v>
      </c>
      <c r="DY195" s="24">
        <v>1061</v>
      </c>
      <c r="DZ195" s="24">
        <v>1045</v>
      </c>
      <c r="EA195" s="24">
        <v>1027</v>
      </c>
      <c r="EB195" s="24">
        <v>1009</v>
      </c>
      <c r="EC195" s="24">
        <v>999</v>
      </c>
      <c r="ED195" s="24">
        <v>995</v>
      </c>
      <c r="EE195" s="24">
        <v>988</v>
      </c>
      <c r="EF195" s="24">
        <v>992</v>
      </c>
      <c r="EG195" s="24">
        <v>988</v>
      </c>
      <c r="EH195" s="24">
        <v>986</v>
      </c>
      <c r="EI195" s="24">
        <v>985</v>
      </c>
      <c r="EJ195" s="24">
        <v>984</v>
      </c>
      <c r="EK195" s="24">
        <v>992</v>
      </c>
      <c r="EL195" s="24">
        <v>991</v>
      </c>
      <c r="EM195" s="24">
        <v>984</v>
      </c>
      <c r="EN195" s="24">
        <v>972</v>
      </c>
      <c r="EO195" s="24">
        <v>954</v>
      </c>
      <c r="EP195" s="24">
        <v>931</v>
      </c>
      <c r="EQ195" s="24">
        <v>912</v>
      </c>
      <c r="ER195" s="24">
        <v>895</v>
      </c>
      <c r="ES195" s="24">
        <v>875</v>
      </c>
      <c r="ET195" s="24">
        <v>872</v>
      </c>
      <c r="EU195" s="24">
        <v>870</v>
      </c>
      <c r="EV195" s="24">
        <v>868</v>
      </c>
      <c r="EW195" s="24">
        <v>871</v>
      </c>
      <c r="EX195" s="24">
        <v>875</v>
      </c>
      <c r="EY195" s="24">
        <v>877</v>
      </c>
      <c r="EZ195" s="24">
        <v>876</v>
      </c>
      <c r="FA195" s="24">
        <v>879</v>
      </c>
      <c r="FB195" s="24">
        <v>881</v>
      </c>
      <c r="FC195" s="24">
        <v>872</v>
      </c>
      <c r="FD195" s="24">
        <v>863</v>
      </c>
      <c r="FE195" s="24">
        <v>842</v>
      </c>
      <c r="FF195" s="24">
        <v>817</v>
      </c>
      <c r="FG195" s="24">
        <v>791</v>
      </c>
      <c r="FH195" s="24">
        <v>763</v>
      </c>
      <c r="FI195" s="24">
        <v>733</v>
      </c>
      <c r="FJ195" s="24">
        <v>707</v>
      </c>
      <c r="FK195" s="24">
        <v>676</v>
      </c>
      <c r="FL195" s="24">
        <v>645</v>
      </c>
      <c r="FM195" s="24">
        <v>610</v>
      </c>
      <c r="FN195" s="24">
        <v>581</v>
      </c>
      <c r="FO195" s="24">
        <v>552</v>
      </c>
      <c r="FP195" s="24">
        <v>521</v>
      </c>
      <c r="FQ195" s="24">
        <v>489</v>
      </c>
      <c r="FR195" s="24">
        <v>460</v>
      </c>
      <c r="FS195" s="24">
        <v>433</v>
      </c>
      <c r="FT195" s="24">
        <v>405</v>
      </c>
      <c r="FU195" s="24">
        <v>382</v>
      </c>
      <c r="FV195" s="24">
        <v>358</v>
      </c>
      <c r="FW195" s="24">
        <v>331</v>
      </c>
      <c r="FX195" s="24">
        <v>313</v>
      </c>
      <c r="FY195" s="24">
        <v>291</v>
      </c>
      <c r="FZ195" s="24">
        <v>271</v>
      </c>
      <c r="GA195" s="24">
        <v>251</v>
      </c>
      <c r="GB195" s="24">
        <v>229</v>
      </c>
      <c r="GC195" s="24">
        <v>215</v>
      </c>
      <c r="GD195" s="24">
        <v>199</v>
      </c>
      <c r="GE195" s="24">
        <v>182</v>
      </c>
      <c r="GF195" s="24">
        <v>170</v>
      </c>
      <c r="GG195" s="24">
        <v>157</v>
      </c>
      <c r="GH195" s="24">
        <v>144</v>
      </c>
      <c r="GI195" s="24">
        <v>131</v>
      </c>
      <c r="GJ195" s="24">
        <v>121</v>
      </c>
      <c r="GK195" s="24">
        <v>108</v>
      </c>
      <c r="GL195" s="24">
        <v>97</v>
      </c>
      <c r="GM195" s="24">
        <v>86</v>
      </c>
      <c r="GN195" s="24">
        <v>78</v>
      </c>
      <c r="GO195" s="24">
        <v>70</v>
      </c>
      <c r="GP195" s="24">
        <v>58</v>
      </c>
      <c r="GQ195" s="24">
        <v>50</v>
      </c>
      <c r="GR195" s="24">
        <v>41</v>
      </c>
      <c r="GS195" s="24">
        <v>29</v>
      </c>
      <c r="GT195" s="24">
        <v>25</v>
      </c>
      <c r="GU195" s="24">
        <v>27</v>
      </c>
      <c r="GV195" s="24">
        <v>27</v>
      </c>
      <c r="GW195" s="24">
        <v>6</v>
      </c>
      <c r="GX195" s="24">
        <v>5</v>
      </c>
      <c r="GY195" s="25">
        <v>20</v>
      </c>
    </row>
    <row r="196" spans="1:207" s="17" customFormat="1" ht="12.75" hidden="1" x14ac:dyDescent="0.2">
      <c r="A196" s="23" t="s">
        <v>223</v>
      </c>
      <c r="B196" s="24">
        <v>2017</v>
      </c>
      <c r="C196" s="24">
        <f>SUM(Tabla1[[#This Row],[Hombres_0]:[Hombres_100 y más]])</f>
        <v>59733</v>
      </c>
      <c r="D196" s="24">
        <f>SUM(Tabla1[[#This Row],[Mujeres_0]:[Mujeres_100 y más]])</f>
        <v>65833</v>
      </c>
      <c r="E196" s="24">
        <f>Tabla1[[#This Row],[TOTAL HOMBRES]]+Tabla1[[#This Row],[TOTAL MUJERES]]</f>
        <v>125566</v>
      </c>
      <c r="F196" s="24">
        <v>857</v>
      </c>
      <c r="G196" s="24">
        <v>869</v>
      </c>
      <c r="H196" s="24">
        <v>882</v>
      </c>
      <c r="I196" s="24">
        <v>894</v>
      </c>
      <c r="J196" s="24">
        <v>908</v>
      </c>
      <c r="K196" s="24">
        <v>918</v>
      </c>
      <c r="L196" s="24">
        <v>929</v>
      </c>
      <c r="M196" s="24">
        <v>944</v>
      </c>
      <c r="N196" s="24">
        <v>955</v>
      </c>
      <c r="O196" s="24">
        <v>969</v>
      </c>
      <c r="P196" s="24">
        <v>983</v>
      </c>
      <c r="Q196" s="24">
        <v>997</v>
      </c>
      <c r="R196" s="24">
        <v>1009</v>
      </c>
      <c r="S196" s="24">
        <v>1026</v>
      </c>
      <c r="T196" s="24">
        <v>1037</v>
      </c>
      <c r="U196" s="24">
        <v>1051</v>
      </c>
      <c r="V196" s="24">
        <v>1060</v>
      </c>
      <c r="W196" s="24">
        <v>1071</v>
      </c>
      <c r="X196" s="24">
        <v>1050</v>
      </c>
      <c r="Y196" s="24">
        <v>1062</v>
      </c>
      <c r="Z196" s="24">
        <v>1065</v>
      </c>
      <c r="AA196" s="24">
        <v>1055</v>
      </c>
      <c r="AB196" s="24">
        <v>1043</v>
      </c>
      <c r="AC196" s="24">
        <v>1029</v>
      </c>
      <c r="AD196" s="24">
        <v>1005</v>
      </c>
      <c r="AE196" s="24">
        <v>972</v>
      </c>
      <c r="AF196" s="24">
        <v>948</v>
      </c>
      <c r="AG196" s="24">
        <v>928</v>
      </c>
      <c r="AH196" s="24">
        <v>919</v>
      </c>
      <c r="AI196" s="24">
        <v>912</v>
      </c>
      <c r="AJ196" s="24">
        <v>907</v>
      </c>
      <c r="AK196" s="24">
        <v>906</v>
      </c>
      <c r="AL196" s="24">
        <v>904</v>
      </c>
      <c r="AM196" s="24">
        <v>902</v>
      </c>
      <c r="AN196" s="24">
        <v>907</v>
      </c>
      <c r="AO196" s="24">
        <v>907</v>
      </c>
      <c r="AP196" s="24">
        <v>904</v>
      </c>
      <c r="AQ196" s="24">
        <v>889</v>
      </c>
      <c r="AR196" s="24">
        <v>868</v>
      </c>
      <c r="AS196" s="24">
        <v>838</v>
      </c>
      <c r="AT196" s="24">
        <v>814</v>
      </c>
      <c r="AU196" s="24">
        <v>788</v>
      </c>
      <c r="AV196" s="24">
        <v>761</v>
      </c>
      <c r="AW196" s="24">
        <v>736</v>
      </c>
      <c r="AX196" s="24">
        <v>719</v>
      </c>
      <c r="AY196" s="24">
        <v>709</v>
      </c>
      <c r="AZ196" s="24">
        <v>701</v>
      </c>
      <c r="BA196" s="24">
        <v>692</v>
      </c>
      <c r="BB196" s="24">
        <v>689</v>
      </c>
      <c r="BC196" s="24">
        <v>687</v>
      </c>
      <c r="BD196" s="24">
        <v>686</v>
      </c>
      <c r="BE196" s="24">
        <v>682</v>
      </c>
      <c r="BF196" s="24">
        <v>679</v>
      </c>
      <c r="BG196" s="24">
        <v>675</v>
      </c>
      <c r="BH196" s="24">
        <v>667</v>
      </c>
      <c r="BI196" s="24">
        <v>655</v>
      </c>
      <c r="BJ196" s="24">
        <v>642</v>
      </c>
      <c r="BK196" s="24">
        <v>624</v>
      </c>
      <c r="BL196" s="24">
        <v>603</v>
      </c>
      <c r="BM196" s="24">
        <v>581</v>
      </c>
      <c r="BN196" s="24">
        <v>561</v>
      </c>
      <c r="BO196" s="24">
        <v>539</v>
      </c>
      <c r="BP196" s="24">
        <v>516</v>
      </c>
      <c r="BQ196" s="24">
        <v>486</v>
      </c>
      <c r="BR196" s="24">
        <v>460</v>
      </c>
      <c r="BS196" s="24">
        <v>429</v>
      </c>
      <c r="BT196" s="24">
        <v>402</v>
      </c>
      <c r="BU196" s="24">
        <v>374</v>
      </c>
      <c r="BV196" s="24">
        <v>347</v>
      </c>
      <c r="BW196" s="24">
        <v>323</v>
      </c>
      <c r="BX196" s="24">
        <v>296</v>
      </c>
      <c r="BY196" s="24">
        <v>278</v>
      </c>
      <c r="BZ196" s="24">
        <v>253</v>
      </c>
      <c r="CA196" s="24">
        <v>237</v>
      </c>
      <c r="CB196" s="24">
        <v>219</v>
      </c>
      <c r="CC196" s="24">
        <v>203</v>
      </c>
      <c r="CD196" s="24">
        <v>188</v>
      </c>
      <c r="CE196" s="24">
        <v>175</v>
      </c>
      <c r="CF196" s="24">
        <v>161</v>
      </c>
      <c r="CG196" s="24">
        <v>148</v>
      </c>
      <c r="CH196" s="24">
        <v>134</v>
      </c>
      <c r="CI196" s="24">
        <v>125</v>
      </c>
      <c r="CJ196" s="24">
        <v>113</v>
      </c>
      <c r="CK196" s="24">
        <v>104</v>
      </c>
      <c r="CL196" s="24">
        <v>92</v>
      </c>
      <c r="CM196" s="24">
        <v>84</v>
      </c>
      <c r="CN196" s="24">
        <v>74</v>
      </c>
      <c r="CO196" s="24">
        <v>63</v>
      </c>
      <c r="CP196" s="24">
        <v>53</v>
      </c>
      <c r="CQ196" s="24">
        <v>47</v>
      </c>
      <c r="CR196" s="24">
        <v>39</v>
      </c>
      <c r="CS196" s="24">
        <v>34</v>
      </c>
      <c r="CT196" s="24">
        <v>27</v>
      </c>
      <c r="CU196" s="24">
        <v>22</v>
      </c>
      <c r="CV196" s="24">
        <v>13</v>
      </c>
      <c r="CW196" s="24">
        <v>10</v>
      </c>
      <c r="CX196" s="24">
        <v>11</v>
      </c>
      <c r="CY196" s="24">
        <v>11</v>
      </c>
      <c r="CZ196" s="24">
        <v>2</v>
      </c>
      <c r="DA196" s="24">
        <v>3</v>
      </c>
      <c r="DB196" s="24">
        <v>8</v>
      </c>
      <c r="DC196" s="24">
        <v>813</v>
      </c>
      <c r="DD196" s="24">
        <v>827</v>
      </c>
      <c r="DE196" s="24">
        <v>838</v>
      </c>
      <c r="DF196" s="24">
        <v>847</v>
      </c>
      <c r="DG196" s="24">
        <v>856</v>
      </c>
      <c r="DH196" s="24">
        <v>858</v>
      </c>
      <c r="DI196" s="24">
        <v>866</v>
      </c>
      <c r="DJ196" s="24">
        <v>873</v>
      </c>
      <c r="DK196" s="24">
        <v>881</v>
      </c>
      <c r="DL196" s="24">
        <v>891</v>
      </c>
      <c r="DM196" s="24">
        <v>898</v>
      </c>
      <c r="DN196" s="24">
        <v>913</v>
      </c>
      <c r="DO196" s="24">
        <v>923</v>
      </c>
      <c r="DP196" s="24">
        <v>939</v>
      </c>
      <c r="DQ196" s="24">
        <v>961</v>
      </c>
      <c r="DR196" s="24">
        <v>975</v>
      </c>
      <c r="DS196" s="24">
        <v>998</v>
      </c>
      <c r="DT196" s="24">
        <v>1022</v>
      </c>
      <c r="DU196" s="24">
        <v>1041</v>
      </c>
      <c r="DV196" s="24">
        <v>1057</v>
      </c>
      <c r="DW196" s="24">
        <v>1060</v>
      </c>
      <c r="DX196" s="24">
        <v>1060</v>
      </c>
      <c r="DY196" s="24">
        <v>1063</v>
      </c>
      <c r="DZ196" s="24">
        <v>1057</v>
      </c>
      <c r="EA196" s="24">
        <v>1041</v>
      </c>
      <c r="EB196" s="24">
        <v>1023</v>
      </c>
      <c r="EC196" s="24">
        <v>1005</v>
      </c>
      <c r="ED196" s="24">
        <v>995</v>
      </c>
      <c r="EE196" s="24">
        <v>995</v>
      </c>
      <c r="EF196" s="24">
        <v>989</v>
      </c>
      <c r="EG196" s="24">
        <v>996</v>
      </c>
      <c r="EH196" s="24">
        <v>991</v>
      </c>
      <c r="EI196" s="24">
        <v>993</v>
      </c>
      <c r="EJ196" s="24">
        <v>992</v>
      </c>
      <c r="EK196" s="24">
        <v>996</v>
      </c>
      <c r="EL196" s="24">
        <v>1003</v>
      </c>
      <c r="EM196" s="24">
        <v>1000</v>
      </c>
      <c r="EN196" s="24">
        <v>988</v>
      </c>
      <c r="EO196" s="24">
        <v>974</v>
      </c>
      <c r="EP196" s="24">
        <v>947</v>
      </c>
      <c r="EQ196" s="24">
        <v>927</v>
      </c>
      <c r="ER196" s="24">
        <v>906</v>
      </c>
      <c r="ES196" s="24">
        <v>889</v>
      </c>
      <c r="ET196" s="24">
        <v>873</v>
      </c>
      <c r="EU196" s="24">
        <v>871</v>
      </c>
      <c r="EV196" s="24">
        <v>872</v>
      </c>
      <c r="EW196" s="24">
        <v>872</v>
      </c>
      <c r="EX196" s="24">
        <v>881</v>
      </c>
      <c r="EY196" s="24">
        <v>883</v>
      </c>
      <c r="EZ196" s="24">
        <v>890</v>
      </c>
      <c r="FA196" s="24">
        <v>891</v>
      </c>
      <c r="FB196" s="24">
        <v>891</v>
      </c>
      <c r="FC196" s="24">
        <v>888</v>
      </c>
      <c r="FD196" s="24">
        <v>877</v>
      </c>
      <c r="FE196" s="24">
        <v>865</v>
      </c>
      <c r="FF196" s="24">
        <v>835</v>
      </c>
      <c r="FG196" s="24">
        <v>814</v>
      </c>
      <c r="FH196" s="24">
        <v>783</v>
      </c>
      <c r="FI196" s="24">
        <v>757</v>
      </c>
      <c r="FJ196" s="24">
        <v>729</v>
      </c>
      <c r="FK196" s="24">
        <v>697</v>
      </c>
      <c r="FL196" s="24">
        <v>671</v>
      </c>
      <c r="FM196" s="24">
        <v>635</v>
      </c>
      <c r="FN196" s="24">
        <v>603</v>
      </c>
      <c r="FO196" s="24">
        <v>570</v>
      </c>
      <c r="FP196" s="24">
        <v>541</v>
      </c>
      <c r="FQ196" s="24">
        <v>508</v>
      </c>
      <c r="FR196" s="24">
        <v>479</v>
      </c>
      <c r="FS196" s="24">
        <v>453</v>
      </c>
      <c r="FT196" s="24">
        <v>423</v>
      </c>
      <c r="FU196" s="24">
        <v>397</v>
      </c>
      <c r="FV196" s="24">
        <v>372</v>
      </c>
      <c r="FW196" s="24">
        <v>345</v>
      </c>
      <c r="FX196" s="24">
        <v>324</v>
      </c>
      <c r="FY196" s="24">
        <v>301</v>
      </c>
      <c r="FZ196" s="24">
        <v>278</v>
      </c>
      <c r="GA196" s="24">
        <v>259</v>
      </c>
      <c r="GB196" s="24">
        <v>238</v>
      </c>
      <c r="GC196" s="24">
        <v>219</v>
      </c>
      <c r="GD196" s="24">
        <v>205</v>
      </c>
      <c r="GE196" s="24">
        <v>185</v>
      </c>
      <c r="GF196" s="24">
        <v>173</v>
      </c>
      <c r="GG196" s="24">
        <v>158</v>
      </c>
      <c r="GH196" s="24">
        <v>145</v>
      </c>
      <c r="GI196" s="24">
        <v>132</v>
      </c>
      <c r="GJ196" s="24">
        <v>120</v>
      </c>
      <c r="GK196" s="24">
        <v>110</v>
      </c>
      <c r="GL196" s="24">
        <v>99</v>
      </c>
      <c r="GM196" s="24">
        <v>88</v>
      </c>
      <c r="GN196" s="24">
        <v>80</v>
      </c>
      <c r="GO196" s="24">
        <v>72</v>
      </c>
      <c r="GP196" s="24">
        <v>62</v>
      </c>
      <c r="GQ196" s="24">
        <v>55</v>
      </c>
      <c r="GR196" s="24">
        <v>46</v>
      </c>
      <c r="GS196" s="24">
        <v>36</v>
      </c>
      <c r="GT196" s="24">
        <v>26</v>
      </c>
      <c r="GU196" s="24">
        <v>24</v>
      </c>
      <c r="GV196" s="24">
        <v>23</v>
      </c>
      <c r="GW196" s="24">
        <v>16</v>
      </c>
      <c r="GX196" s="24">
        <v>5</v>
      </c>
      <c r="GY196" s="25">
        <v>21</v>
      </c>
    </row>
    <row r="197" spans="1:207" s="17" customFormat="1" ht="12.75" hidden="1" x14ac:dyDescent="0.2">
      <c r="A197" s="23" t="s">
        <v>223</v>
      </c>
      <c r="B197" s="24">
        <v>2018</v>
      </c>
      <c r="C197" s="24">
        <f>SUM(Tabla1[[#This Row],[Hombres_0]:[Hombres_100 y más]])</f>
        <v>60445</v>
      </c>
      <c r="D197" s="24">
        <f>SUM(Tabla1[[#This Row],[Mujeres_0]:[Mujeres_100 y más]])</f>
        <v>66790</v>
      </c>
      <c r="E197" s="24">
        <f>Tabla1[[#This Row],[TOTAL HOMBRES]]+Tabla1[[#This Row],[TOTAL MUJERES]]</f>
        <v>127235</v>
      </c>
      <c r="F197" s="24">
        <v>841</v>
      </c>
      <c r="G197" s="24">
        <v>858</v>
      </c>
      <c r="H197" s="24">
        <v>872</v>
      </c>
      <c r="I197" s="24">
        <v>886</v>
      </c>
      <c r="J197" s="24">
        <v>900</v>
      </c>
      <c r="K197" s="24">
        <v>912</v>
      </c>
      <c r="L197" s="24">
        <v>925</v>
      </c>
      <c r="M197" s="24">
        <v>939</v>
      </c>
      <c r="N197" s="24">
        <v>953</v>
      </c>
      <c r="O197" s="24">
        <v>967</v>
      </c>
      <c r="P197" s="24">
        <v>981</v>
      </c>
      <c r="Q197" s="24">
        <v>996</v>
      </c>
      <c r="R197" s="24">
        <v>1012</v>
      </c>
      <c r="S197" s="24">
        <v>1028</v>
      </c>
      <c r="T197" s="24">
        <v>1041</v>
      </c>
      <c r="U197" s="24">
        <v>1057</v>
      </c>
      <c r="V197" s="24">
        <v>1069</v>
      </c>
      <c r="W197" s="24">
        <v>1079</v>
      </c>
      <c r="X197" s="24">
        <v>1052</v>
      </c>
      <c r="Y197" s="24">
        <v>1064</v>
      </c>
      <c r="Z197" s="24">
        <v>1070</v>
      </c>
      <c r="AA197" s="24">
        <v>1059</v>
      </c>
      <c r="AB197" s="24">
        <v>1047</v>
      </c>
      <c r="AC197" s="24">
        <v>1038</v>
      </c>
      <c r="AD197" s="24">
        <v>1023</v>
      </c>
      <c r="AE197" s="24">
        <v>997</v>
      </c>
      <c r="AF197" s="24">
        <v>967</v>
      </c>
      <c r="AG197" s="24">
        <v>939</v>
      </c>
      <c r="AH197" s="24">
        <v>922</v>
      </c>
      <c r="AI197" s="24">
        <v>914</v>
      </c>
      <c r="AJ197" s="24">
        <v>908</v>
      </c>
      <c r="AK197" s="24">
        <v>906</v>
      </c>
      <c r="AL197" s="24">
        <v>907</v>
      </c>
      <c r="AM197" s="24">
        <v>911</v>
      </c>
      <c r="AN197" s="24">
        <v>913</v>
      </c>
      <c r="AO197" s="24">
        <v>918</v>
      </c>
      <c r="AP197" s="24">
        <v>916</v>
      </c>
      <c r="AQ197" s="24">
        <v>907</v>
      </c>
      <c r="AR197" s="24">
        <v>887</v>
      </c>
      <c r="AS197" s="24">
        <v>860</v>
      </c>
      <c r="AT197" s="24">
        <v>832</v>
      </c>
      <c r="AU197" s="24">
        <v>805</v>
      </c>
      <c r="AV197" s="24">
        <v>780</v>
      </c>
      <c r="AW197" s="24">
        <v>754</v>
      </c>
      <c r="AX197" s="24">
        <v>733</v>
      </c>
      <c r="AY197" s="24">
        <v>715</v>
      </c>
      <c r="AZ197" s="24">
        <v>707</v>
      </c>
      <c r="BA197" s="24">
        <v>701</v>
      </c>
      <c r="BB197" s="24">
        <v>698</v>
      </c>
      <c r="BC197" s="24">
        <v>698</v>
      </c>
      <c r="BD197" s="24">
        <v>699</v>
      </c>
      <c r="BE197" s="24">
        <v>697</v>
      </c>
      <c r="BF197" s="24">
        <v>692</v>
      </c>
      <c r="BG197" s="24">
        <v>689</v>
      </c>
      <c r="BH197" s="24">
        <v>683</v>
      </c>
      <c r="BI197" s="24">
        <v>674</v>
      </c>
      <c r="BJ197" s="24">
        <v>661</v>
      </c>
      <c r="BK197" s="24">
        <v>645</v>
      </c>
      <c r="BL197" s="24">
        <v>626</v>
      </c>
      <c r="BM197" s="24">
        <v>603</v>
      </c>
      <c r="BN197" s="24">
        <v>581</v>
      </c>
      <c r="BO197" s="24">
        <v>562</v>
      </c>
      <c r="BP197" s="24">
        <v>536</v>
      </c>
      <c r="BQ197" s="24">
        <v>509</v>
      </c>
      <c r="BR197" s="24">
        <v>479</v>
      </c>
      <c r="BS197" s="24">
        <v>447</v>
      </c>
      <c r="BT197" s="24">
        <v>419</v>
      </c>
      <c r="BU197" s="24">
        <v>392</v>
      </c>
      <c r="BV197" s="24">
        <v>363</v>
      </c>
      <c r="BW197" s="24">
        <v>339</v>
      </c>
      <c r="BX197" s="24">
        <v>313</v>
      </c>
      <c r="BY197" s="24">
        <v>289</v>
      </c>
      <c r="BZ197" s="24">
        <v>263</v>
      </c>
      <c r="CA197" s="24">
        <v>244</v>
      </c>
      <c r="CB197" s="24">
        <v>225</v>
      </c>
      <c r="CC197" s="24">
        <v>210</v>
      </c>
      <c r="CD197" s="24">
        <v>193</v>
      </c>
      <c r="CE197" s="24">
        <v>178</v>
      </c>
      <c r="CF197" s="24">
        <v>163</v>
      </c>
      <c r="CG197" s="24">
        <v>149</v>
      </c>
      <c r="CH197" s="24">
        <v>135</v>
      </c>
      <c r="CI197" s="24">
        <v>124</v>
      </c>
      <c r="CJ197" s="24">
        <v>111</v>
      </c>
      <c r="CK197" s="24">
        <v>101</v>
      </c>
      <c r="CL197" s="24">
        <v>90</v>
      </c>
      <c r="CM197" s="24">
        <v>81</v>
      </c>
      <c r="CN197" s="24">
        <v>72</v>
      </c>
      <c r="CO197" s="24">
        <v>61</v>
      </c>
      <c r="CP197" s="24">
        <v>51</v>
      </c>
      <c r="CQ197" s="24">
        <v>46</v>
      </c>
      <c r="CR197" s="24">
        <v>38</v>
      </c>
      <c r="CS197" s="24">
        <v>35</v>
      </c>
      <c r="CT197" s="24">
        <v>27</v>
      </c>
      <c r="CU197" s="24">
        <v>22</v>
      </c>
      <c r="CV197" s="24">
        <v>16</v>
      </c>
      <c r="CW197" s="24">
        <v>13</v>
      </c>
      <c r="CX197" s="24">
        <v>10</v>
      </c>
      <c r="CY197" s="24">
        <v>8</v>
      </c>
      <c r="CZ197" s="24">
        <v>5</v>
      </c>
      <c r="DA197" s="24">
        <v>3</v>
      </c>
      <c r="DB197" s="24">
        <v>9</v>
      </c>
      <c r="DC197" s="24">
        <v>819</v>
      </c>
      <c r="DD197" s="24">
        <v>831</v>
      </c>
      <c r="DE197" s="24">
        <v>840</v>
      </c>
      <c r="DF197" s="24">
        <v>848</v>
      </c>
      <c r="DG197" s="24">
        <v>855</v>
      </c>
      <c r="DH197" s="24">
        <v>860</v>
      </c>
      <c r="DI197" s="24">
        <v>866</v>
      </c>
      <c r="DJ197" s="24">
        <v>873</v>
      </c>
      <c r="DK197" s="24">
        <v>879</v>
      </c>
      <c r="DL197" s="24">
        <v>888</v>
      </c>
      <c r="DM197" s="24">
        <v>896</v>
      </c>
      <c r="DN197" s="24">
        <v>909</v>
      </c>
      <c r="DO197" s="24">
        <v>923</v>
      </c>
      <c r="DP197" s="24">
        <v>938</v>
      </c>
      <c r="DQ197" s="24">
        <v>956</v>
      </c>
      <c r="DR197" s="24">
        <v>975</v>
      </c>
      <c r="DS197" s="24">
        <v>995</v>
      </c>
      <c r="DT197" s="24">
        <v>1016</v>
      </c>
      <c r="DU197" s="24">
        <v>1033</v>
      </c>
      <c r="DV197" s="24">
        <v>1045</v>
      </c>
      <c r="DW197" s="24">
        <v>1052</v>
      </c>
      <c r="DX197" s="24">
        <v>1055</v>
      </c>
      <c r="DY197" s="24">
        <v>1056</v>
      </c>
      <c r="DZ197" s="24">
        <v>1058</v>
      </c>
      <c r="EA197" s="24">
        <v>1054</v>
      </c>
      <c r="EB197" s="24">
        <v>1038</v>
      </c>
      <c r="EC197" s="24">
        <v>1019</v>
      </c>
      <c r="ED197" s="24">
        <v>1000</v>
      </c>
      <c r="EE197" s="24">
        <v>992</v>
      </c>
      <c r="EF197" s="24">
        <v>989</v>
      </c>
      <c r="EG197" s="24">
        <v>989</v>
      </c>
      <c r="EH197" s="24">
        <v>992</v>
      </c>
      <c r="EI197" s="24">
        <v>997</v>
      </c>
      <c r="EJ197" s="24">
        <v>1002</v>
      </c>
      <c r="EK197" s="24">
        <v>1007</v>
      </c>
      <c r="EL197" s="24">
        <v>1015</v>
      </c>
      <c r="EM197" s="24">
        <v>1015</v>
      </c>
      <c r="EN197" s="24">
        <v>1008</v>
      </c>
      <c r="EO197" s="24">
        <v>995</v>
      </c>
      <c r="EP197" s="24">
        <v>970</v>
      </c>
      <c r="EQ197" s="24">
        <v>948</v>
      </c>
      <c r="ER197" s="24">
        <v>926</v>
      </c>
      <c r="ES197" s="24">
        <v>906</v>
      </c>
      <c r="ET197" s="24">
        <v>893</v>
      </c>
      <c r="EU197" s="24">
        <v>881</v>
      </c>
      <c r="EV197" s="24">
        <v>879</v>
      </c>
      <c r="EW197" s="24">
        <v>883</v>
      </c>
      <c r="EX197" s="24">
        <v>892</v>
      </c>
      <c r="EY197" s="24">
        <v>899</v>
      </c>
      <c r="EZ197" s="24">
        <v>908</v>
      </c>
      <c r="FA197" s="24">
        <v>915</v>
      </c>
      <c r="FB197" s="24">
        <v>915</v>
      </c>
      <c r="FC197" s="24">
        <v>909</v>
      </c>
      <c r="FD197" s="24">
        <v>902</v>
      </c>
      <c r="FE197" s="24">
        <v>888</v>
      </c>
      <c r="FF197" s="24">
        <v>865</v>
      </c>
      <c r="FG197" s="24">
        <v>842</v>
      </c>
      <c r="FH197" s="24">
        <v>813</v>
      </c>
      <c r="FI197" s="24">
        <v>785</v>
      </c>
      <c r="FJ197" s="24">
        <v>756</v>
      </c>
      <c r="FK197" s="24">
        <v>725</v>
      </c>
      <c r="FL197" s="24">
        <v>697</v>
      </c>
      <c r="FM197" s="24">
        <v>665</v>
      </c>
      <c r="FN197" s="24">
        <v>632</v>
      </c>
      <c r="FO197" s="24">
        <v>599</v>
      </c>
      <c r="FP197" s="24">
        <v>567</v>
      </c>
      <c r="FQ197" s="24">
        <v>535</v>
      </c>
      <c r="FR197" s="24">
        <v>503</v>
      </c>
      <c r="FS197" s="24">
        <v>478</v>
      </c>
      <c r="FT197" s="24">
        <v>446</v>
      </c>
      <c r="FU197" s="24">
        <v>420</v>
      </c>
      <c r="FV197" s="24">
        <v>393</v>
      </c>
      <c r="FW197" s="24">
        <v>363</v>
      </c>
      <c r="FX197" s="24">
        <v>342</v>
      </c>
      <c r="FY197" s="24">
        <v>318</v>
      </c>
      <c r="FZ197" s="24">
        <v>294</v>
      </c>
      <c r="GA197" s="24">
        <v>271</v>
      </c>
      <c r="GB197" s="24">
        <v>248</v>
      </c>
      <c r="GC197" s="24">
        <v>228</v>
      </c>
      <c r="GD197" s="24">
        <v>210</v>
      </c>
      <c r="GE197" s="24">
        <v>191</v>
      </c>
      <c r="GF197" s="24">
        <v>176</v>
      </c>
      <c r="GG197" s="24">
        <v>161</v>
      </c>
      <c r="GH197" s="24">
        <v>145</v>
      </c>
      <c r="GI197" s="24">
        <v>133</v>
      </c>
      <c r="GJ197" s="24">
        <v>121</v>
      </c>
      <c r="GK197" s="24">
        <v>107</v>
      </c>
      <c r="GL197" s="24">
        <v>99</v>
      </c>
      <c r="GM197" s="24">
        <v>88</v>
      </c>
      <c r="GN197" s="24">
        <v>80</v>
      </c>
      <c r="GO197" s="24">
        <v>72</v>
      </c>
      <c r="GP197" s="24">
        <v>61</v>
      </c>
      <c r="GQ197" s="24">
        <v>56</v>
      </c>
      <c r="GR197" s="24">
        <v>48</v>
      </c>
      <c r="GS197" s="24">
        <v>41</v>
      </c>
      <c r="GT197" s="24">
        <v>32</v>
      </c>
      <c r="GU197" s="24">
        <v>25</v>
      </c>
      <c r="GV197" s="24">
        <v>22</v>
      </c>
      <c r="GW197" s="24">
        <v>14</v>
      </c>
      <c r="GX197" s="24">
        <v>10</v>
      </c>
      <c r="GY197" s="25">
        <v>21</v>
      </c>
    </row>
    <row r="198" spans="1:207" s="17" customFormat="1" ht="12.75" hidden="1" x14ac:dyDescent="0.2">
      <c r="A198" s="23" t="s">
        <v>223</v>
      </c>
      <c r="B198" s="24">
        <v>2019</v>
      </c>
      <c r="C198" s="24">
        <f>SUM(Tabla1[[#This Row],[Hombres_0]:[Hombres_100 y más]])</f>
        <v>61538</v>
      </c>
      <c r="D198" s="24">
        <f>SUM(Tabla1[[#This Row],[Mujeres_0]:[Mujeres_100 y más]])</f>
        <v>67808</v>
      </c>
      <c r="E198" s="24">
        <f>Tabla1[[#This Row],[TOTAL HOMBRES]]+Tabla1[[#This Row],[TOTAL MUJERES]]</f>
        <v>129346</v>
      </c>
      <c r="F198" s="24">
        <v>854</v>
      </c>
      <c r="G198" s="24">
        <v>868</v>
      </c>
      <c r="H198" s="24">
        <v>881</v>
      </c>
      <c r="I198" s="24">
        <v>893</v>
      </c>
      <c r="J198" s="24">
        <v>905</v>
      </c>
      <c r="K198" s="24">
        <v>917</v>
      </c>
      <c r="L198" s="24">
        <v>929</v>
      </c>
      <c r="M198" s="24">
        <v>941</v>
      </c>
      <c r="N198" s="24">
        <v>954</v>
      </c>
      <c r="O198" s="24">
        <v>966</v>
      </c>
      <c r="P198" s="24">
        <v>981</v>
      </c>
      <c r="Q198" s="24">
        <v>994</v>
      </c>
      <c r="R198" s="24">
        <v>1008</v>
      </c>
      <c r="S198" s="24">
        <v>1025</v>
      </c>
      <c r="T198" s="24">
        <v>1036</v>
      </c>
      <c r="U198" s="24">
        <v>1050</v>
      </c>
      <c r="V198" s="24">
        <v>1061</v>
      </c>
      <c r="W198" s="24">
        <v>1074</v>
      </c>
      <c r="X198" s="24">
        <v>1047</v>
      </c>
      <c r="Y198" s="24">
        <v>1066</v>
      </c>
      <c r="Z198" s="24">
        <v>1073</v>
      </c>
      <c r="AA198" s="24">
        <v>1067</v>
      </c>
      <c r="AB198" s="24">
        <v>1058</v>
      </c>
      <c r="AC198" s="24">
        <v>1048</v>
      </c>
      <c r="AD198" s="24">
        <v>1040</v>
      </c>
      <c r="AE198" s="24">
        <v>1025</v>
      </c>
      <c r="AF198" s="24">
        <v>1001</v>
      </c>
      <c r="AG198" s="24">
        <v>973</v>
      </c>
      <c r="AH198" s="24">
        <v>948</v>
      </c>
      <c r="AI198" s="24">
        <v>934</v>
      </c>
      <c r="AJ198" s="24">
        <v>928</v>
      </c>
      <c r="AK198" s="24">
        <v>923</v>
      </c>
      <c r="AL198" s="24">
        <v>921</v>
      </c>
      <c r="AM198" s="24">
        <v>922</v>
      </c>
      <c r="AN198" s="24">
        <v>925</v>
      </c>
      <c r="AO198" s="24">
        <v>928</v>
      </c>
      <c r="AP198" s="24">
        <v>930</v>
      </c>
      <c r="AQ198" s="24">
        <v>924</v>
      </c>
      <c r="AR198" s="24">
        <v>910</v>
      </c>
      <c r="AS198" s="24">
        <v>888</v>
      </c>
      <c r="AT198" s="24">
        <v>861</v>
      </c>
      <c r="AU198" s="24">
        <v>832</v>
      </c>
      <c r="AV198" s="24">
        <v>805</v>
      </c>
      <c r="AW198" s="24">
        <v>780</v>
      </c>
      <c r="AX198" s="24">
        <v>756</v>
      </c>
      <c r="AY198" s="24">
        <v>733</v>
      </c>
      <c r="AZ198" s="24">
        <v>719</v>
      </c>
      <c r="BA198" s="24">
        <v>711</v>
      </c>
      <c r="BB198" s="24">
        <v>708</v>
      </c>
      <c r="BC198" s="24">
        <v>707</v>
      </c>
      <c r="BD198" s="24">
        <v>707</v>
      </c>
      <c r="BE198" s="24">
        <v>709</v>
      </c>
      <c r="BF198" s="24">
        <v>703</v>
      </c>
      <c r="BG198" s="24">
        <v>699</v>
      </c>
      <c r="BH198" s="24">
        <v>696</v>
      </c>
      <c r="BI198" s="24">
        <v>687</v>
      </c>
      <c r="BJ198" s="24">
        <v>678</v>
      </c>
      <c r="BK198" s="24">
        <v>664</v>
      </c>
      <c r="BL198" s="24">
        <v>647</v>
      </c>
      <c r="BM198" s="24">
        <v>625</v>
      </c>
      <c r="BN198" s="24">
        <v>603</v>
      </c>
      <c r="BO198" s="24">
        <v>583</v>
      </c>
      <c r="BP198" s="24">
        <v>558</v>
      </c>
      <c r="BQ198" s="24">
        <v>533</v>
      </c>
      <c r="BR198" s="24">
        <v>504</v>
      </c>
      <c r="BS198" s="24">
        <v>470</v>
      </c>
      <c r="BT198" s="24">
        <v>442</v>
      </c>
      <c r="BU198" s="24">
        <v>413</v>
      </c>
      <c r="BV198" s="24">
        <v>384</v>
      </c>
      <c r="BW198" s="24">
        <v>358</v>
      </c>
      <c r="BX198" s="24">
        <v>332</v>
      </c>
      <c r="BY198" s="24">
        <v>306</v>
      </c>
      <c r="BZ198" s="24">
        <v>279</v>
      </c>
      <c r="CA198" s="24">
        <v>256</v>
      </c>
      <c r="CB198" s="24">
        <v>237</v>
      </c>
      <c r="CC198" s="24">
        <v>220</v>
      </c>
      <c r="CD198" s="24">
        <v>202</v>
      </c>
      <c r="CE198" s="24">
        <v>187</v>
      </c>
      <c r="CF198" s="24">
        <v>172</v>
      </c>
      <c r="CG198" s="24">
        <v>155</v>
      </c>
      <c r="CH198" s="24">
        <v>141</v>
      </c>
      <c r="CI198" s="24">
        <v>129</v>
      </c>
      <c r="CJ198" s="24">
        <v>118</v>
      </c>
      <c r="CK198" s="24">
        <v>105</v>
      </c>
      <c r="CL198" s="24">
        <v>93</v>
      </c>
      <c r="CM198" s="24">
        <v>84</v>
      </c>
      <c r="CN198" s="24">
        <v>73</v>
      </c>
      <c r="CO198" s="24">
        <v>63</v>
      </c>
      <c r="CP198" s="24">
        <v>53</v>
      </c>
      <c r="CQ198" s="24">
        <v>47</v>
      </c>
      <c r="CR198" s="24">
        <v>39</v>
      </c>
      <c r="CS198" s="24">
        <v>36</v>
      </c>
      <c r="CT198" s="24">
        <v>28</v>
      </c>
      <c r="CU198" s="24">
        <v>23</v>
      </c>
      <c r="CV198" s="24">
        <v>17</v>
      </c>
      <c r="CW198" s="24">
        <v>14</v>
      </c>
      <c r="CX198" s="24">
        <v>10</v>
      </c>
      <c r="CY198" s="24">
        <v>8</v>
      </c>
      <c r="CZ198" s="24">
        <v>5</v>
      </c>
      <c r="DA198" s="24">
        <v>4</v>
      </c>
      <c r="DB198" s="24">
        <v>11</v>
      </c>
      <c r="DC198" s="24">
        <v>824</v>
      </c>
      <c r="DD198" s="24">
        <v>845</v>
      </c>
      <c r="DE198" s="24">
        <v>854</v>
      </c>
      <c r="DF198" s="24">
        <v>862</v>
      </c>
      <c r="DG198" s="24">
        <v>864</v>
      </c>
      <c r="DH198" s="24">
        <v>870</v>
      </c>
      <c r="DI198" s="24">
        <v>874</v>
      </c>
      <c r="DJ198" s="24">
        <v>879</v>
      </c>
      <c r="DK198" s="24">
        <v>883</v>
      </c>
      <c r="DL198" s="24">
        <v>891</v>
      </c>
      <c r="DM198" s="24">
        <v>900</v>
      </c>
      <c r="DN198" s="24">
        <v>909</v>
      </c>
      <c r="DO198" s="24">
        <v>919</v>
      </c>
      <c r="DP198" s="24">
        <v>932</v>
      </c>
      <c r="DQ198" s="24">
        <v>947</v>
      </c>
      <c r="DR198" s="24">
        <v>960</v>
      </c>
      <c r="DS198" s="24">
        <v>977</v>
      </c>
      <c r="DT198" s="24">
        <v>998</v>
      </c>
      <c r="DU198" s="24">
        <v>1016</v>
      </c>
      <c r="DV198" s="24">
        <v>1031</v>
      </c>
      <c r="DW198" s="24">
        <v>1042</v>
      </c>
      <c r="DX198" s="24">
        <v>1050</v>
      </c>
      <c r="DY198" s="24">
        <v>1057</v>
      </c>
      <c r="DZ198" s="24">
        <v>1062</v>
      </c>
      <c r="EA198" s="24">
        <v>1062</v>
      </c>
      <c r="EB198" s="24">
        <v>1059</v>
      </c>
      <c r="EC198" s="24">
        <v>1046</v>
      </c>
      <c r="ED198" s="24">
        <v>1027</v>
      </c>
      <c r="EE198" s="24">
        <v>1012</v>
      </c>
      <c r="EF198" s="24">
        <v>1004</v>
      </c>
      <c r="EG198" s="24">
        <v>1003</v>
      </c>
      <c r="EH198" s="24">
        <v>1004</v>
      </c>
      <c r="EI198" s="24">
        <v>1006</v>
      </c>
      <c r="EJ198" s="24">
        <v>1013</v>
      </c>
      <c r="EK198" s="24">
        <v>1017</v>
      </c>
      <c r="EL198" s="24">
        <v>1023</v>
      </c>
      <c r="EM198" s="24">
        <v>1025</v>
      </c>
      <c r="EN198" s="24">
        <v>1024</v>
      </c>
      <c r="EO198" s="24">
        <v>1014</v>
      </c>
      <c r="EP198" s="24">
        <v>996</v>
      </c>
      <c r="EQ198" s="24">
        <v>972</v>
      </c>
      <c r="ER198" s="24">
        <v>951</v>
      </c>
      <c r="ES198" s="24">
        <v>929</v>
      </c>
      <c r="ET198" s="24">
        <v>912</v>
      </c>
      <c r="EU198" s="24">
        <v>896</v>
      </c>
      <c r="EV198" s="24">
        <v>890</v>
      </c>
      <c r="EW198" s="24">
        <v>889</v>
      </c>
      <c r="EX198" s="24">
        <v>896</v>
      </c>
      <c r="EY198" s="24">
        <v>903</v>
      </c>
      <c r="EZ198" s="24">
        <v>912</v>
      </c>
      <c r="FA198" s="24">
        <v>921</v>
      </c>
      <c r="FB198" s="24">
        <v>924</v>
      </c>
      <c r="FC198" s="24">
        <v>920</v>
      </c>
      <c r="FD198" s="24">
        <v>915</v>
      </c>
      <c r="FE198" s="24">
        <v>902</v>
      </c>
      <c r="FF198" s="24">
        <v>884</v>
      </c>
      <c r="FG198" s="24">
        <v>865</v>
      </c>
      <c r="FH198" s="24">
        <v>835</v>
      </c>
      <c r="FI198" s="24">
        <v>808</v>
      </c>
      <c r="FJ198" s="24">
        <v>782</v>
      </c>
      <c r="FK198" s="24">
        <v>751</v>
      </c>
      <c r="FL198" s="24">
        <v>721</v>
      </c>
      <c r="FM198" s="24">
        <v>691</v>
      </c>
      <c r="FN198" s="24">
        <v>663</v>
      </c>
      <c r="FO198" s="24">
        <v>628</v>
      </c>
      <c r="FP198" s="24">
        <v>596</v>
      </c>
      <c r="FQ198" s="24">
        <v>562</v>
      </c>
      <c r="FR198" s="24">
        <v>529</v>
      </c>
      <c r="FS198" s="24">
        <v>501</v>
      </c>
      <c r="FT198" s="24">
        <v>467</v>
      </c>
      <c r="FU198" s="24">
        <v>439</v>
      </c>
      <c r="FV198" s="24">
        <v>412</v>
      </c>
      <c r="FW198" s="24">
        <v>381</v>
      </c>
      <c r="FX198" s="24">
        <v>358</v>
      </c>
      <c r="FY198" s="24">
        <v>332</v>
      </c>
      <c r="FZ198" s="24">
        <v>310</v>
      </c>
      <c r="GA198" s="24">
        <v>285</v>
      </c>
      <c r="GB198" s="24">
        <v>261</v>
      </c>
      <c r="GC198" s="24">
        <v>240</v>
      </c>
      <c r="GD198" s="24">
        <v>220</v>
      </c>
      <c r="GE198" s="24">
        <v>201</v>
      </c>
      <c r="GF198" s="24">
        <v>185</v>
      </c>
      <c r="GG198" s="24">
        <v>168</v>
      </c>
      <c r="GH198" s="24">
        <v>153</v>
      </c>
      <c r="GI198" s="24">
        <v>137</v>
      </c>
      <c r="GJ198" s="24">
        <v>125</v>
      </c>
      <c r="GK198" s="24">
        <v>112</v>
      </c>
      <c r="GL198" s="24">
        <v>100</v>
      </c>
      <c r="GM198" s="24">
        <v>91</v>
      </c>
      <c r="GN198" s="24">
        <v>83</v>
      </c>
      <c r="GO198" s="24">
        <v>73</v>
      </c>
      <c r="GP198" s="24">
        <v>63</v>
      </c>
      <c r="GQ198" s="24">
        <v>57</v>
      </c>
      <c r="GR198" s="24">
        <v>49</v>
      </c>
      <c r="GS198" s="24">
        <v>43</v>
      </c>
      <c r="GT198" s="24">
        <v>34</v>
      </c>
      <c r="GU198" s="24">
        <v>29</v>
      </c>
      <c r="GV198" s="24">
        <v>21</v>
      </c>
      <c r="GW198" s="24">
        <v>15</v>
      </c>
      <c r="GX198" s="24">
        <v>12</v>
      </c>
      <c r="GY198" s="25">
        <v>23</v>
      </c>
    </row>
    <row r="199" spans="1:207" s="17" customFormat="1" ht="12.75" hidden="1" x14ac:dyDescent="0.2">
      <c r="A199" s="23" t="s">
        <v>223</v>
      </c>
      <c r="B199" s="24">
        <v>2020</v>
      </c>
      <c r="C199" s="24">
        <f>SUM(Tabla1[[#This Row],[Hombres_0]:[Hombres_100 y más]])</f>
        <v>62453</v>
      </c>
      <c r="D199" s="24">
        <f>SUM(Tabla1[[#This Row],[Mujeres_0]:[Mujeres_100 y más]])</f>
        <v>68652</v>
      </c>
      <c r="E199" s="24">
        <f>Tabla1[[#This Row],[TOTAL HOMBRES]]+Tabla1[[#This Row],[TOTAL MUJERES]]</f>
        <v>131105</v>
      </c>
      <c r="F199" s="24">
        <v>851</v>
      </c>
      <c r="G199" s="24">
        <v>875</v>
      </c>
      <c r="H199" s="24">
        <v>887</v>
      </c>
      <c r="I199" s="24">
        <v>900</v>
      </c>
      <c r="J199" s="24">
        <v>909</v>
      </c>
      <c r="K199" s="24">
        <v>921</v>
      </c>
      <c r="L199" s="24">
        <v>930</v>
      </c>
      <c r="M199" s="24">
        <v>943</v>
      </c>
      <c r="N199" s="24">
        <v>953</v>
      </c>
      <c r="O199" s="24">
        <v>966</v>
      </c>
      <c r="P199" s="24">
        <v>977</v>
      </c>
      <c r="Q199" s="24">
        <v>991</v>
      </c>
      <c r="R199" s="24">
        <v>1004</v>
      </c>
      <c r="S199" s="24">
        <v>1019</v>
      </c>
      <c r="T199" s="24">
        <v>1030</v>
      </c>
      <c r="U199" s="24">
        <v>1041</v>
      </c>
      <c r="V199" s="24">
        <v>1053</v>
      </c>
      <c r="W199" s="24">
        <v>1062</v>
      </c>
      <c r="X199" s="24">
        <v>1041</v>
      </c>
      <c r="Y199" s="24">
        <v>1058</v>
      </c>
      <c r="Z199" s="24">
        <v>1070</v>
      </c>
      <c r="AA199" s="24">
        <v>1068</v>
      </c>
      <c r="AB199" s="24">
        <v>1062</v>
      </c>
      <c r="AC199" s="24">
        <v>1054</v>
      </c>
      <c r="AD199" s="24">
        <v>1047</v>
      </c>
      <c r="AE199" s="24">
        <v>1036</v>
      </c>
      <c r="AF199" s="24">
        <v>1024</v>
      </c>
      <c r="AG199" s="24">
        <v>1002</v>
      </c>
      <c r="AH199" s="24">
        <v>978</v>
      </c>
      <c r="AI199" s="24">
        <v>958</v>
      </c>
      <c r="AJ199" s="24">
        <v>945</v>
      </c>
      <c r="AK199" s="24">
        <v>940</v>
      </c>
      <c r="AL199" s="24">
        <v>935</v>
      </c>
      <c r="AM199" s="24">
        <v>935</v>
      </c>
      <c r="AN199" s="24">
        <v>933</v>
      </c>
      <c r="AO199" s="24">
        <v>938</v>
      </c>
      <c r="AP199" s="24">
        <v>939</v>
      </c>
      <c r="AQ199" s="24">
        <v>935</v>
      </c>
      <c r="AR199" s="24">
        <v>925</v>
      </c>
      <c r="AS199" s="24">
        <v>909</v>
      </c>
      <c r="AT199" s="24">
        <v>886</v>
      </c>
      <c r="AU199" s="24">
        <v>859</v>
      </c>
      <c r="AV199" s="24">
        <v>830</v>
      </c>
      <c r="AW199" s="24">
        <v>804</v>
      </c>
      <c r="AX199" s="24">
        <v>780</v>
      </c>
      <c r="AY199" s="24">
        <v>754</v>
      </c>
      <c r="AZ199" s="24">
        <v>735</v>
      </c>
      <c r="BA199" s="24">
        <v>723</v>
      </c>
      <c r="BB199" s="24">
        <v>716</v>
      </c>
      <c r="BC199" s="24">
        <v>714</v>
      </c>
      <c r="BD199" s="24">
        <v>715</v>
      </c>
      <c r="BE199" s="24">
        <v>717</v>
      </c>
      <c r="BF199" s="24">
        <v>712</v>
      </c>
      <c r="BG199" s="24">
        <v>710</v>
      </c>
      <c r="BH199" s="24">
        <v>705</v>
      </c>
      <c r="BI199" s="24">
        <v>697</v>
      </c>
      <c r="BJ199" s="24">
        <v>692</v>
      </c>
      <c r="BK199" s="24">
        <v>679</v>
      </c>
      <c r="BL199" s="24">
        <v>665</v>
      </c>
      <c r="BM199" s="24">
        <v>645</v>
      </c>
      <c r="BN199" s="24">
        <v>624</v>
      </c>
      <c r="BO199" s="24">
        <v>603</v>
      </c>
      <c r="BP199" s="24">
        <v>578</v>
      </c>
      <c r="BQ199" s="24">
        <v>554</v>
      </c>
      <c r="BR199" s="24">
        <v>527</v>
      </c>
      <c r="BS199" s="24">
        <v>494</v>
      </c>
      <c r="BT199" s="24">
        <v>463</v>
      </c>
      <c r="BU199" s="24">
        <v>434</v>
      </c>
      <c r="BV199" s="24">
        <v>406</v>
      </c>
      <c r="BW199" s="24">
        <v>377</v>
      </c>
      <c r="BX199" s="24">
        <v>349</v>
      </c>
      <c r="BY199" s="24">
        <v>324</v>
      </c>
      <c r="BZ199" s="24">
        <v>296</v>
      </c>
      <c r="CA199" s="24">
        <v>269</v>
      </c>
      <c r="CB199" s="24">
        <v>249</v>
      </c>
      <c r="CC199" s="24">
        <v>231</v>
      </c>
      <c r="CD199" s="24">
        <v>212</v>
      </c>
      <c r="CE199" s="24">
        <v>195</v>
      </c>
      <c r="CF199" s="24">
        <v>180</v>
      </c>
      <c r="CG199" s="24">
        <v>162</v>
      </c>
      <c r="CH199" s="24">
        <v>149</v>
      </c>
      <c r="CI199" s="24">
        <v>134</v>
      </c>
      <c r="CJ199" s="24">
        <v>122</v>
      </c>
      <c r="CK199" s="24">
        <v>110</v>
      </c>
      <c r="CL199" s="24">
        <v>98</v>
      </c>
      <c r="CM199" s="24">
        <v>86</v>
      </c>
      <c r="CN199" s="24">
        <v>76</v>
      </c>
      <c r="CO199" s="24">
        <v>65</v>
      </c>
      <c r="CP199" s="24">
        <v>54</v>
      </c>
      <c r="CQ199" s="24">
        <v>48</v>
      </c>
      <c r="CR199" s="24">
        <v>40</v>
      </c>
      <c r="CS199" s="24">
        <v>37</v>
      </c>
      <c r="CT199" s="24">
        <v>28</v>
      </c>
      <c r="CU199" s="24">
        <v>24</v>
      </c>
      <c r="CV199" s="24">
        <v>18</v>
      </c>
      <c r="CW199" s="24">
        <v>15</v>
      </c>
      <c r="CX199" s="24">
        <v>10</v>
      </c>
      <c r="CY199" s="24">
        <v>9</v>
      </c>
      <c r="CZ199" s="24">
        <v>5</v>
      </c>
      <c r="DA199" s="24">
        <v>4</v>
      </c>
      <c r="DB199" s="24">
        <v>12</v>
      </c>
      <c r="DC199" s="24">
        <v>819</v>
      </c>
      <c r="DD199" s="24">
        <v>846</v>
      </c>
      <c r="DE199" s="24">
        <v>867</v>
      </c>
      <c r="DF199" s="24">
        <v>871</v>
      </c>
      <c r="DG199" s="24">
        <v>874</v>
      </c>
      <c r="DH199" s="24">
        <v>877</v>
      </c>
      <c r="DI199" s="24">
        <v>881</v>
      </c>
      <c r="DJ199" s="24">
        <v>883</v>
      </c>
      <c r="DK199" s="24">
        <v>887</v>
      </c>
      <c r="DL199" s="24">
        <v>894</v>
      </c>
      <c r="DM199" s="24">
        <v>900</v>
      </c>
      <c r="DN199" s="24">
        <v>909</v>
      </c>
      <c r="DO199" s="24">
        <v>917</v>
      </c>
      <c r="DP199" s="24">
        <v>927</v>
      </c>
      <c r="DQ199" s="24">
        <v>938</v>
      </c>
      <c r="DR199" s="24">
        <v>949</v>
      </c>
      <c r="DS199" s="24">
        <v>961</v>
      </c>
      <c r="DT199" s="24">
        <v>979</v>
      </c>
      <c r="DU199" s="24">
        <v>995</v>
      </c>
      <c r="DV199" s="24">
        <v>1011</v>
      </c>
      <c r="DW199" s="24">
        <v>1025</v>
      </c>
      <c r="DX199" s="24">
        <v>1036</v>
      </c>
      <c r="DY199" s="24">
        <v>1050</v>
      </c>
      <c r="DZ199" s="24">
        <v>1060</v>
      </c>
      <c r="EA199" s="24">
        <v>1061</v>
      </c>
      <c r="EB199" s="24">
        <v>1066</v>
      </c>
      <c r="EC199" s="24">
        <v>1061</v>
      </c>
      <c r="ED199" s="24">
        <v>1051</v>
      </c>
      <c r="EE199" s="24">
        <v>1035</v>
      </c>
      <c r="EF199" s="24">
        <v>1021</v>
      </c>
      <c r="EG199" s="24">
        <v>1016</v>
      </c>
      <c r="EH199" s="24">
        <v>1016</v>
      </c>
      <c r="EI199" s="24">
        <v>1015</v>
      </c>
      <c r="EJ199" s="24">
        <v>1020</v>
      </c>
      <c r="EK199" s="24">
        <v>1024</v>
      </c>
      <c r="EL199" s="24">
        <v>1031</v>
      </c>
      <c r="EM199" s="24">
        <v>1033</v>
      </c>
      <c r="EN199" s="24">
        <v>1032</v>
      </c>
      <c r="EO199" s="24">
        <v>1027</v>
      </c>
      <c r="EP199" s="24">
        <v>1014</v>
      </c>
      <c r="EQ199" s="24">
        <v>995</v>
      </c>
      <c r="ER199" s="24">
        <v>974</v>
      </c>
      <c r="ES199" s="24">
        <v>951</v>
      </c>
      <c r="ET199" s="24">
        <v>932</v>
      </c>
      <c r="EU199" s="24">
        <v>915</v>
      </c>
      <c r="EV199" s="24">
        <v>904</v>
      </c>
      <c r="EW199" s="24">
        <v>897</v>
      </c>
      <c r="EX199" s="24">
        <v>900</v>
      </c>
      <c r="EY199" s="24">
        <v>906</v>
      </c>
      <c r="EZ199" s="24">
        <v>914</v>
      </c>
      <c r="FA199" s="24">
        <v>923</v>
      </c>
      <c r="FB199" s="24">
        <v>929</v>
      </c>
      <c r="FC199" s="24">
        <v>929</v>
      </c>
      <c r="FD199" s="24">
        <v>924</v>
      </c>
      <c r="FE199" s="24">
        <v>913</v>
      </c>
      <c r="FF199" s="24">
        <v>898</v>
      </c>
      <c r="FG199" s="24">
        <v>882</v>
      </c>
      <c r="FH199" s="24">
        <v>855</v>
      </c>
      <c r="FI199" s="24">
        <v>830</v>
      </c>
      <c r="FJ199" s="24">
        <v>804</v>
      </c>
      <c r="FK199" s="24">
        <v>774</v>
      </c>
      <c r="FL199" s="24">
        <v>746</v>
      </c>
      <c r="FM199" s="24">
        <v>716</v>
      </c>
      <c r="FN199" s="24">
        <v>688</v>
      </c>
      <c r="FO199" s="24">
        <v>656</v>
      </c>
      <c r="FP199" s="24">
        <v>625</v>
      </c>
      <c r="FQ199" s="24">
        <v>589</v>
      </c>
      <c r="FR199" s="24">
        <v>555</v>
      </c>
      <c r="FS199" s="24">
        <v>525</v>
      </c>
      <c r="FT199" s="24">
        <v>489</v>
      </c>
      <c r="FU199" s="24">
        <v>459</v>
      </c>
      <c r="FV199" s="24">
        <v>430</v>
      </c>
      <c r="FW199" s="24">
        <v>399</v>
      </c>
      <c r="FX199" s="24">
        <v>374</v>
      </c>
      <c r="FY199" s="24">
        <v>348</v>
      </c>
      <c r="FZ199" s="24">
        <v>323</v>
      </c>
      <c r="GA199" s="24">
        <v>299</v>
      </c>
      <c r="GB199" s="24">
        <v>275</v>
      </c>
      <c r="GC199" s="24">
        <v>252</v>
      </c>
      <c r="GD199" s="24">
        <v>231</v>
      </c>
      <c r="GE199" s="24">
        <v>212</v>
      </c>
      <c r="GF199" s="24">
        <v>193</v>
      </c>
      <c r="GG199" s="24">
        <v>176</v>
      </c>
      <c r="GH199" s="24">
        <v>158</v>
      </c>
      <c r="GI199" s="24">
        <v>144</v>
      </c>
      <c r="GJ199" s="24">
        <v>129</v>
      </c>
      <c r="GK199" s="24">
        <v>116</v>
      </c>
      <c r="GL199" s="24">
        <v>104</v>
      </c>
      <c r="GM199" s="24">
        <v>93</v>
      </c>
      <c r="GN199" s="24">
        <v>85</v>
      </c>
      <c r="GO199" s="24">
        <v>75</v>
      </c>
      <c r="GP199" s="24">
        <v>64</v>
      </c>
      <c r="GQ199" s="24">
        <v>59</v>
      </c>
      <c r="GR199" s="24">
        <v>51</v>
      </c>
      <c r="GS199" s="24">
        <v>45</v>
      </c>
      <c r="GT199" s="24">
        <v>35</v>
      </c>
      <c r="GU199" s="24">
        <v>31</v>
      </c>
      <c r="GV199" s="24">
        <v>22</v>
      </c>
      <c r="GW199" s="24">
        <v>15</v>
      </c>
      <c r="GX199" s="24">
        <v>12</v>
      </c>
      <c r="GY199" s="25">
        <v>26</v>
      </c>
    </row>
    <row r="200" spans="1:207" s="17" customFormat="1" ht="14.25" x14ac:dyDescent="0.2">
      <c r="A200" s="23" t="s">
        <v>223</v>
      </c>
      <c r="B200" s="24">
        <v>2021</v>
      </c>
      <c r="C200" s="24">
        <f>SUM(Tabla1[[#This Row],[Hombres_0]:[Hombres_100 y más]])</f>
        <v>62965</v>
      </c>
      <c r="D200" s="24">
        <f>SUM(Tabla1[[#This Row],[Mujeres_0]:[Mujeres_100 y más]])</f>
        <v>69094</v>
      </c>
      <c r="E200" s="24">
        <f>Tabla1[[#This Row],[TOTAL HOMBRES]]+Tabla1[[#This Row],[TOTAL MUJERES]]</f>
        <v>132059</v>
      </c>
      <c r="F200" s="26">
        <v>840</v>
      </c>
      <c r="G200" s="26">
        <v>863</v>
      </c>
      <c r="H200" s="26">
        <v>886</v>
      </c>
      <c r="I200" s="26">
        <v>900</v>
      </c>
      <c r="J200" s="26">
        <v>908</v>
      </c>
      <c r="K200" s="26">
        <v>918</v>
      </c>
      <c r="L200" s="26">
        <v>928</v>
      </c>
      <c r="M200" s="26">
        <v>937</v>
      </c>
      <c r="N200" s="26">
        <v>948</v>
      </c>
      <c r="O200" s="26">
        <v>959</v>
      </c>
      <c r="P200" s="26">
        <v>970</v>
      </c>
      <c r="Q200" s="26">
        <v>983</v>
      </c>
      <c r="R200" s="26">
        <v>995</v>
      </c>
      <c r="S200" s="26">
        <v>1007</v>
      </c>
      <c r="T200" s="26">
        <v>1020</v>
      </c>
      <c r="U200" s="26">
        <v>1030</v>
      </c>
      <c r="V200" s="26">
        <v>1038</v>
      </c>
      <c r="W200" s="26">
        <v>1048</v>
      </c>
      <c r="X200" s="26">
        <v>1024</v>
      </c>
      <c r="Y200" s="26">
        <v>1045</v>
      </c>
      <c r="Z200" s="26">
        <v>1057</v>
      </c>
      <c r="AA200" s="26">
        <v>1057</v>
      </c>
      <c r="AB200" s="26">
        <v>1054</v>
      </c>
      <c r="AC200" s="26">
        <v>1051</v>
      </c>
      <c r="AD200" s="26">
        <v>1046</v>
      </c>
      <c r="AE200" s="26">
        <v>1035</v>
      </c>
      <c r="AF200" s="26">
        <v>1028</v>
      </c>
      <c r="AG200" s="26">
        <v>1016</v>
      </c>
      <c r="AH200" s="26">
        <v>1000</v>
      </c>
      <c r="AI200" s="26">
        <v>980</v>
      </c>
      <c r="AJ200" s="26">
        <v>961</v>
      </c>
      <c r="AK200" s="26">
        <v>952</v>
      </c>
      <c r="AL200" s="26">
        <v>944</v>
      </c>
      <c r="AM200" s="26">
        <v>944</v>
      </c>
      <c r="AN200" s="26">
        <v>939</v>
      </c>
      <c r="AO200" s="26">
        <v>941</v>
      </c>
      <c r="AP200" s="26">
        <v>942</v>
      </c>
      <c r="AQ200" s="26">
        <v>939</v>
      </c>
      <c r="AR200" s="26">
        <v>930</v>
      </c>
      <c r="AS200" s="26">
        <v>921</v>
      </c>
      <c r="AT200" s="26">
        <v>901</v>
      </c>
      <c r="AU200" s="26">
        <v>878</v>
      </c>
      <c r="AV200" s="26">
        <v>852</v>
      </c>
      <c r="AW200" s="26">
        <v>824</v>
      </c>
      <c r="AX200" s="26">
        <v>799</v>
      </c>
      <c r="AY200" s="26">
        <v>775</v>
      </c>
      <c r="AZ200" s="26">
        <v>752</v>
      </c>
      <c r="BA200" s="26">
        <v>734</v>
      </c>
      <c r="BB200" s="26">
        <v>725</v>
      </c>
      <c r="BC200" s="26">
        <v>719</v>
      </c>
      <c r="BD200" s="26">
        <v>719</v>
      </c>
      <c r="BE200" s="26">
        <v>718</v>
      </c>
      <c r="BF200" s="26">
        <v>718</v>
      </c>
      <c r="BG200" s="26">
        <v>716</v>
      </c>
      <c r="BH200" s="26">
        <v>712</v>
      </c>
      <c r="BI200" s="26">
        <v>704</v>
      </c>
      <c r="BJ200" s="26">
        <v>698</v>
      </c>
      <c r="BK200" s="26">
        <v>690</v>
      </c>
      <c r="BL200" s="26">
        <v>677</v>
      </c>
      <c r="BM200" s="26">
        <v>659</v>
      </c>
      <c r="BN200" s="26">
        <v>641</v>
      </c>
      <c r="BO200" s="26">
        <v>621</v>
      </c>
      <c r="BP200" s="26">
        <v>597</v>
      </c>
      <c r="BQ200" s="26">
        <v>572</v>
      </c>
      <c r="BR200" s="26">
        <v>544</v>
      </c>
      <c r="BS200" s="26">
        <v>514</v>
      </c>
      <c r="BT200" s="26">
        <v>485</v>
      </c>
      <c r="BU200" s="26">
        <v>454</v>
      </c>
      <c r="BV200" s="26">
        <v>424</v>
      </c>
      <c r="BW200" s="26">
        <v>395</v>
      </c>
      <c r="BX200" s="26">
        <v>366</v>
      </c>
      <c r="BY200" s="26">
        <v>340</v>
      </c>
      <c r="BZ200" s="26">
        <v>310</v>
      </c>
      <c r="CA200" s="26">
        <v>285</v>
      </c>
      <c r="CB200" s="26">
        <v>261</v>
      </c>
      <c r="CC200" s="26">
        <v>240</v>
      </c>
      <c r="CD200" s="26">
        <v>222</v>
      </c>
      <c r="CE200" s="26">
        <v>204</v>
      </c>
      <c r="CF200" s="26">
        <v>186</v>
      </c>
      <c r="CG200" s="26">
        <v>169</v>
      </c>
      <c r="CH200" s="26">
        <v>155</v>
      </c>
      <c r="CI200" s="26">
        <v>139</v>
      </c>
      <c r="CJ200" s="26">
        <v>128</v>
      </c>
      <c r="CK200" s="26">
        <v>112</v>
      </c>
      <c r="CL200" s="26">
        <v>101</v>
      </c>
      <c r="CM200" s="26">
        <v>90</v>
      </c>
      <c r="CN200" s="26">
        <v>78</v>
      </c>
      <c r="CO200" s="26">
        <v>66</v>
      </c>
      <c r="CP200" s="26">
        <v>57</v>
      </c>
      <c r="CQ200" s="26">
        <v>47</v>
      </c>
      <c r="CR200" s="26">
        <v>42</v>
      </c>
      <c r="CS200" s="26">
        <v>37</v>
      </c>
      <c r="CT200" s="26">
        <v>28</v>
      </c>
      <c r="CU200" s="26">
        <v>24</v>
      </c>
      <c r="CV200" s="26">
        <v>19</v>
      </c>
      <c r="CW200" s="26">
        <v>15</v>
      </c>
      <c r="CX200" s="26">
        <v>11</v>
      </c>
      <c r="CY200" s="26">
        <v>8</v>
      </c>
      <c r="CZ200" s="26">
        <v>6</v>
      </c>
      <c r="DA200" s="26">
        <v>4</v>
      </c>
      <c r="DB200" s="26">
        <v>14</v>
      </c>
      <c r="DC200" s="26">
        <v>809</v>
      </c>
      <c r="DD200" s="26">
        <v>833</v>
      </c>
      <c r="DE200" s="26">
        <v>858</v>
      </c>
      <c r="DF200" s="26">
        <v>876</v>
      </c>
      <c r="DG200" s="26">
        <v>879</v>
      </c>
      <c r="DH200" s="26">
        <v>881</v>
      </c>
      <c r="DI200" s="26">
        <v>882</v>
      </c>
      <c r="DJ200" s="26">
        <v>884</v>
      </c>
      <c r="DK200" s="26">
        <v>887</v>
      </c>
      <c r="DL200" s="26">
        <v>890</v>
      </c>
      <c r="DM200" s="26">
        <v>897</v>
      </c>
      <c r="DN200" s="26">
        <v>905</v>
      </c>
      <c r="DO200" s="26">
        <v>911</v>
      </c>
      <c r="DP200" s="26">
        <v>919</v>
      </c>
      <c r="DQ200" s="26">
        <v>928</v>
      </c>
      <c r="DR200" s="26">
        <v>936</v>
      </c>
      <c r="DS200" s="26">
        <v>945</v>
      </c>
      <c r="DT200" s="26">
        <v>956</v>
      </c>
      <c r="DU200" s="26">
        <v>971</v>
      </c>
      <c r="DV200" s="26">
        <v>986</v>
      </c>
      <c r="DW200" s="26">
        <v>999</v>
      </c>
      <c r="DX200" s="26">
        <v>1013</v>
      </c>
      <c r="DY200" s="26">
        <v>1029</v>
      </c>
      <c r="DZ200" s="26">
        <v>1044</v>
      </c>
      <c r="EA200" s="26">
        <v>1052</v>
      </c>
      <c r="EB200" s="26">
        <v>1057</v>
      </c>
      <c r="EC200" s="26">
        <v>1061</v>
      </c>
      <c r="ED200" s="26">
        <v>1060</v>
      </c>
      <c r="EE200" s="26">
        <v>1052</v>
      </c>
      <c r="EF200" s="26">
        <v>1036</v>
      </c>
      <c r="EG200" s="26">
        <v>1027</v>
      </c>
      <c r="EH200" s="26">
        <v>1023</v>
      </c>
      <c r="EI200" s="26">
        <v>1021</v>
      </c>
      <c r="EJ200" s="26">
        <v>1024</v>
      </c>
      <c r="EK200" s="26">
        <v>1025</v>
      </c>
      <c r="EL200" s="26">
        <v>1033</v>
      </c>
      <c r="EM200" s="26">
        <v>1035</v>
      </c>
      <c r="EN200" s="26">
        <v>1032</v>
      </c>
      <c r="EO200" s="26">
        <v>1031</v>
      </c>
      <c r="EP200" s="26">
        <v>1022</v>
      </c>
      <c r="EQ200" s="26">
        <v>1007</v>
      </c>
      <c r="ER200" s="26">
        <v>992</v>
      </c>
      <c r="ES200" s="26">
        <v>970</v>
      </c>
      <c r="ET200" s="26">
        <v>951</v>
      </c>
      <c r="EU200" s="26">
        <v>930</v>
      </c>
      <c r="EV200" s="26">
        <v>917</v>
      </c>
      <c r="EW200" s="26">
        <v>907</v>
      </c>
      <c r="EX200" s="26">
        <v>905</v>
      </c>
      <c r="EY200" s="26">
        <v>906</v>
      </c>
      <c r="EZ200" s="26">
        <v>913</v>
      </c>
      <c r="FA200" s="26">
        <v>921</v>
      </c>
      <c r="FB200" s="26">
        <v>927</v>
      </c>
      <c r="FC200" s="26">
        <v>930</v>
      </c>
      <c r="FD200" s="26">
        <v>928</v>
      </c>
      <c r="FE200" s="26">
        <v>919</v>
      </c>
      <c r="FF200" s="26">
        <v>905</v>
      </c>
      <c r="FG200" s="26">
        <v>891</v>
      </c>
      <c r="FH200" s="26">
        <v>870</v>
      </c>
      <c r="FI200" s="26">
        <v>846</v>
      </c>
      <c r="FJ200" s="26">
        <v>823</v>
      </c>
      <c r="FK200" s="26">
        <v>794</v>
      </c>
      <c r="FL200" s="26">
        <v>764</v>
      </c>
      <c r="FM200" s="26">
        <v>738</v>
      </c>
      <c r="FN200" s="26">
        <v>709</v>
      </c>
      <c r="FO200" s="26">
        <v>679</v>
      </c>
      <c r="FP200" s="26">
        <v>650</v>
      </c>
      <c r="FQ200" s="26">
        <v>615</v>
      </c>
      <c r="FR200" s="26">
        <v>579</v>
      </c>
      <c r="FS200" s="26">
        <v>548</v>
      </c>
      <c r="FT200" s="26">
        <v>511</v>
      </c>
      <c r="FU200" s="26">
        <v>477</v>
      </c>
      <c r="FV200" s="26">
        <v>448</v>
      </c>
      <c r="FW200" s="26">
        <v>415</v>
      </c>
      <c r="FX200" s="26">
        <v>390</v>
      </c>
      <c r="FY200" s="26">
        <v>361</v>
      </c>
      <c r="FZ200" s="26">
        <v>336</v>
      </c>
      <c r="GA200" s="26">
        <v>311</v>
      </c>
      <c r="GB200" s="26">
        <v>287</v>
      </c>
      <c r="GC200" s="26">
        <v>265</v>
      </c>
      <c r="GD200" s="26">
        <v>241</v>
      </c>
      <c r="GE200" s="26">
        <v>220</v>
      </c>
      <c r="GF200" s="26">
        <v>202</v>
      </c>
      <c r="GG200" s="26">
        <v>184</v>
      </c>
      <c r="GH200" s="26">
        <v>165</v>
      </c>
      <c r="GI200" s="26">
        <v>148</v>
      </c>
      <c r="GJ200" s="26">
        <v>134</v>
      </c>
      <c r="GK200" s="26">
        <v>119</v>
      </c>
      <c r="GL200" s="26">
        <v>107</v>
      </c>
      <c r="GM200" s="26">
        <v>96</v>
      </c>
      <c r="GN200" s="26">
        <v>87</v>
      </c>
      <c r="GO200" s="26">
        <v>76</v>
      </c>
      <c r="GP200" s="26">
        <v>66</v>
      </c>
      <c r="GQ200" s="26">
        <v>59</v>
      </c>
      <c r="GR200" s="26">
        <v>52</v>
      </c>
      <c r="GS200" s="26">
        <v>46</v>
      </c>
      <c r="GT200" s="26">
        <v>36</v>
      </c>
      <c r="GU200" s="26">
        <v>32</v>
      </c>
      <c r="GV200" s="26">
        <v>24</v>
      </c>
      <c r="GW200" s="26">
        <v>16</v>
      </c>
      <c r="GX200" s="26">
        <v>12</v>
      </c>
      <c r="GY200" s="26">
        <v>28</v>
      </c>
    </row>
    <row r="201" spans="1:207" s="17" customFormat="1" ht="12.75" hidden="1" x14ac:dyDescent="0.2">
      <c r="A201" s="23" t="s">
        <v>224</v>
      </c>
      <c r="B201" s="24">
        <v>2011</v>
      </c>
      <c r="C201" s="24">
        <f>SUM(Tabla1[[#This Row],[Hombres_0]:[Hombres_100 y más]])</f>
        <v>5620</v>
      </c>
      <c r="D201" s="24">
        <f>SUM(Tabla1[[#This Row],[Mujeres_0]:[Mujeres_100 y más]])</f>
        <v>5918</v>
      </c>
      <c r="E201" s="24">
        <f>Tabla1[[#This Row],[TOTAL HOMBRES]]+Tabla1[[#This Row],[TOTAL MUJERES]]</f>
        <v>11538</v>
      </c>
      <c r="F201" s="24">
        <v>103</v>
      </c>
      <c r="G201" s="24">
        <v>103</v>
      </c>
      <c r="H201" s="24">
        <v>102</v>
      </c>
      <c r="I201" s="24">
        <v>103</v>
      </c>
      <c r="J201" s="24">
        <v>103</v>
      </c>
      <c r="K201" s="24">
        <v>103</v>
      </c>
      <c r="L201" s="24">
        <v>102</v>
      </c>
      <c r="M201" s="24">
        <v>103</v>
      </c>
      <c r="N201" s="24">
        <v>103</v>
      </c>
      <c r="O201" s="24">
        <v>103</v>
      </c>
      <c r="P201" s="24">
        <v>103</v>
      </c>
      <c r="Q201" s="24">
        <v>104</v>
      </c>
      <c r="R201" s="24">
        <v>104</v>
      </c>
      <c r="S201" s="24">
        <v>104</v>
      </c>
      <c r="T201" s="24">
        <v>104</v>
      </c>
      <c r="U201" s="24">
        <v>103</v>
      </c>
      <c r="V201" s="24">
        <v>102</v>
      </c>
      <c r="W201" s="24">
        <v>100</v>
      </c>
      <c r="X201" s="24">
        <v>97</v>
      </c>
      <c r="Y201" s="24">
        <v>93</v>
      </c>
      <c r="Z201" s="24">
        <v>90</v>
      </c>
      <c r="AA201" s="24">
        <v>88</v>
      </c>
      <c r="AB201" s="24">
        <v>85</v>
      </c>
      <c r="AC201" s="24">
        <v>84</v>
      </c>
      <c r="AD201" s="24">
        <v>83</v>
      </c>
      <c r="AE201" s="24">
        <v>81</v>
      </c>
      <c r="AF201" s="24">
        <v>80</v>
      </c>
      <c r="AG201" s="24">
        <v>80</v>
      </c>
      <c r="AH201" s="24">
        <v>80</v>
      </c>
      <c r="AI201" s="24">
        <v>80</v>
      </c>
      <c r="AJ201" s="24">
        <v>81</v>
      </c>
      <c r="AK201" s="24">
        <v>81</v>
      </c>
      <c r="AL201" s="24">
        <v>81</v>
      </c>
      <c r="AM201" s="24">
        <v>80</v>
      </c>
      <c r="AN201" s="24">
        <v>79</v>
      </c>
      <c r="AO201" s="24">
        <v>78</v>
      </c>
      <c r="AP201" s="24">
        <v>77</v>
      </c>
      <c r="AQ201" s="24">
        <v>76</v>
      </c>
      <c r="AR201" s="24">
        <v>75</v>
      </c>
      <c r="AS201" s="24">
        <v>75</v>
      </c>
      <c r="AT201" s="24">
        <v>75</v>
      </c>
      <c r="AU201" s="24">
        <v>74</v>
      </c>
      <c r="AV201" s="24">
        <v>74</v>
      </c>
      <c r="AW201" s="24">
        <v>72</v>
      </c>
      <c r="AX201" s="24">
        <v>71</v>
      </c>
      <c r="AY201" s="24">
        <v>70</v>
      </c>
      <c r="AZ201" s="24">
        <v>68</v>
      </c>
      <c r="BA201" s="24">
        <v>67</v>
      </c>
      <c r="BB201" s="24">
        <v>65</v>
      </c>
      <c r="BC201" s="24">
        <v>64</v>
      </c>
      <c r="BD201" s="24">
        <v>61</v>
      </c>
      <c r="BE201" s="24">
        <v>59</v>
      </c>
      <c r="BF201" s="24">
        <v>58</v>
      </c>
      <c r="BG201" s="24">
        <v>56</v>
      </c>
      <c r="BH201" s="24">
        <v>55</v>
      </c>
      <c r="BI201" s="24">
        <v>53</v>
      </c>
      <c r="BJ201" s="24">
        <v>50</v>
      </c>
      <c r="BK201" s="24">
        <v>47</v>
      </c>
      <c r="BL201" s="24">
        <v>46</v>
      </c>
      <c r="BM201" s="24">
        <v>44</v>
      </c>
      <c r="BN201" s="24">
        <v>42</v>
      </c>
      <c r="BO201" s="24">
        <v>41</v>
      </c>
      <c r="BP201" s="24">
        <v>39</v>
      </c>
      <c r="BQ201" s="24">
        <v>37</v>
      </c>
      <c r="BR201" s="24">
        <v>36</v>
      </c>
      <c r="BS201" s="24">
        <v>35</v>
      </c>
      <c r="BT201" s="24">
        <v>33</v>
      </c>
      <c r="BU201" s="24">
        <v>33</v>
      </c>
      <c r="BV201" s="24">
        <v>31</v>
      </c>
      <c r="BW201" s="24">
        <v>30</v>
      </c>
      <c r="BX201" s="24">
        <v>29</v>
      </c>
      <c r="BY201" s="24">
        <v>28</v>
      </c>
      <c r="BZ201" s="24">
        <v>27</v>
      </c>
      <c r="CA201" s="24">
        <v>26</v>
      </c>
      <c r="CB201" s="24">
        <v>25</v>
      </c>
      <c r="CC201" s="24">
        <v>24</v>
      </c>
      <c r="CD201" s="24">
        <v>22</v>
      </c>
      <c r="CE201" s="24">
        <v>22</v>
      </c>
      <c r="CF201" s="24">
        <v>20</v>
      </c>
      <c r="CG201" s="24">
        <v>19</v>
      </c>
      <c r="CH201" s="24">
        <v>17</v>
      </c>
      <c r="CI201" s="24">
        <v>17</v>
      </c>
      <c r="CJ201" s="24">
        <v>16</v>
      </c>
      <c r="CK201" s="24">
        <v>14</v>
      </c>
      <c r="CL201" s="24">
        <v>14</v>
      </c>
      <c r="CM201" s="24">
        <v>11</v>
      </c>
      <c r="CN201" s="24">
        <v>10</v>
      </c>
      <c r="CO201" s="24">
        <v>8</v>
      </c>
      <c r="CP201" s="24">
        <v>8</v>
      </c>
      <c r="CQ201" s="24">
        <v>6</v>
      </c>
      <c r="CR201" s="24">
        <v>5</v>
      </c>
      <c r="CS201" s="24">
        <v>5</v>
      </c>
      <c r="CT201" s="24">
        <v>2</v>
      </c>
      <c r="CU201" s="24">
        <v>1</v>
      </c>
      <c r="CV201" s="24">
        <v>1</v>
      </c>
      <c r="CW201" s="24">
        <v>1</v>
      </c>
      <c r="CX201" s="24">
        <v>0</v>
      </c>
      <c r="CY201" s="24">
        <v>0</v>
      </c>
      <c r="CZ201" s="24">
        <v>0</v>
      </c>
      <c r="DA201" s="24">
        <v>0</v>
      </c>
      <c r="DB201" s="24">
        <v>0</v>
      </c>
      <c r="DC201" s="24">
        <v>95</v>
      </c>
      <c r="DD201" s="24">
        <v>94</v>
      </c>
      <c r="DE201" s="24">
        <v>93</v>
      </c>
      <c r="DF201" s="24">
        <v>93</v>
      </c>
      <c r="DG201" s="24">
        <v>92</v>
      </c>
      <c r="DH201" s="24">
        <v>92</v>
      </c>
      <c r="DI201" s="24">
        <v>91</v>
      </c>
      <c r="DJ201" s="24">
        <v>91</v>
      </c>
      <c r="DK201" s="24">
        <v>92</v>
      </c>
      <c r="DL201" s="24">
        <v>93</v>
      </c>
      <c r="DM201" s="24">
        <v>94</v>
      </c>
      <c r="DN201" s="24">
        <v>96</v>
      </c>
      <c r="DO201" s="24">
        <v>97</v>
      </c>
      <c r="DP201" s="24">
        <v>99</v>
      </c>
      <c r="DQ201" s="24">
        <v>100</v>
      </c>
      <c r="DR201" s="24">
        <v>102</v>
      </c>
      <c r="DS201" s="24">
        <v>103</v>
      </c>
      <c r="DT201" s="24">
        <v>102</v>
      </c>
      <c r="DU201" s="24">
        <v>100</v>
      </c>
      <c r="DV201" s="24">
        <v>98</v>
      </c>
      <c r="DW201" s="24">
        <v>94</v>
      </c>
      <c r="DX201" s="24">
        <v>91</v>
      </c>
      <c r="DY201" s="24">
        <v>89</v>
      </c>
      <c r="DZ201" s="24">
        <v>88</v>
      </c>
      <c r="EA201" s="24">
        <v>87</v>
      </c>
      <c r="EB201" s="24">
        <v>86</v>
      </c>
      <c r="EC201" s="24">
        <v>86</v>
      </c>
      <c r="ED201" s="24">
        <v>85</v>
      </c>
      <c r="EE201" s="24">
        <v>86</v>
      </c>
      <c r="EF201" s="24">
        <v>87</v>
      </c>
      <c r="EG201" s="24">
        <v>87</v>
      </c>
      <c r="EH201" s="24">
        <v>87</v>
      </c>
      <c r="EI201" s="24">
        <v>87</v>
      </c>
      <c r="EJ201" s="24">
        <v>86</v>
      </c>
      <c r="EK201" s="24">
        <v>86</v>
      </c>
      <c r="EL201" s="24">
        <v>85</v>
      </c>
      <c r="EM201" s="24">
        <v>84</v>
      </c>
      <c r="EN201" s="24">
        <v>83</v>
      </c>
      <c r="EO201" s="24">
        <v>83</v>
      </c>
      <c r="EP201" s="24">
        <v>83</v>
      </c>
      <c r="EQ201" s="24">
        <v>83</v>
      </c>
      <c r="ER201" s="24">
        <v>82</v>
      </c>
      <c r="ES201" s="24">
        <v>82</v>
      </c>
      <c r="ET201" s="24">
        <v>81</v>
      </c>
      <c r="EU201" s="24">
        <v>78</v>
      </c>
      <c r="EV201" s="24">
        <v>77</v>
      </c>
      <c r="EW201" s="24">
        <v>76</v>
      </c>
      <c r="EX201" s="24">
        <v>74</v>
      </c>
      <c r="EY201" s="24">
        <v>72</v>
      </c>
      <c r="EZ201" s="24">
        <v>69</v>
      </c>
      <c r="FA201" s="24">
        <v>67</v>
      </c>
      <c r="FB201" s="24">
        <v>65</v>
      </c>
      <c r="FC201" s="24">
        <v>64</v>
      </c>
      <c r="FD201" s="24">
        <v>61</v>
      </c>
      <c r="FE201" s="24">
        <v>59</v>
      </c>
      <c r="FF201" s="24">
        <v>57</v>
      </c>
      <c r="FG201" s="24">
        <v>54</v>
      </c>
      <c r="FH201" s="24">
        <v>52</v>
      </c>
      <c r="FI201" s="24">
        <v>50</v>
      </c>
      <c r="FJ201" s="24">
        <v>49</v>
      </c>
      <c r="FK201" s="24">
        <v>48</v>
      </c>
      <c r="FL201" s="24">
        <v>46</v>
      </c>
      <c r="FM201" s="24">
        <v>44</v>
      </c>
      <c r="FN201" s="24">
        <v>43</v>
      </c>
      <c r="FO201" s="24">
        <v>42</v>
      </c>
      <c r="FP201" s="24">
        <v>40</v>
      </c>
      <c r="FQ201" s="24">
        <v>40</v>
      </c>
      <c r="FR201" s="24">
        <v>39</v>
      </c>
      <c r="FS201" s="24">
        <v>37</v>
      </c>
      <c r="FT201" s="24">
        <v>36</v>
      </c>
      <c r="FU201" s="24">
        <v>34</v>
      </c>
      <c r="FV201" s="24">
        <v>32</v>
      </c>
      <c r="FW201" s="24">
        <v>31</v>
      </c>
      <c r="FX201" s="24">
        <v>29</v>
      </c>
      <c r="FY201" s="24">
        <v>28</v>
      </c>
      <c r="FZ201" s="24">
        <v>27</v>
      </c>
      <c r="GA201" s="24">
        <v>26</v>
      </c>
      <c r="GB201" s="24">
        <v>25</v>
      </c>
      <c r="GC201" s="24">
        <v>24</v>
      </c>
      <c r="GD201" s="24">
        <v>22</v>
      </c>
      <c r="GE201" s="24">
        <v>22</v>
      </c>
      <c r="GF201" s="24">
        <v>21</v>
      </c>
      <c r="GG201" s="24">
        <v>20</v>
      </c>
      <c r="GH201" s="24">
        <v>19</v>
      </c>
      <c r="GI201" s="24">
        <v>17</v>
      </c>
      <c r="GJ201" s="24">
        <v>17</v>
      </c>
      <c r="GK201" s="24">
        <v>14</v>
      </c>
      <c r="GL201" s="24">
        <v>12</v>
      </c>
      <c r="GM201" s="24">
        <v>10</v>
      </c>
      <c r="GN201" s="24">
        <v>10</v>
      </c>
      <c r="GO201" s="24">
        <v>9</v>
      </c>
      <c r="GP201" s="24">
        <v>10</v>
      </c>
      <c r="GQ201" s="24">
        <v>10</v>
      </c>
      <c r="GR201" s="24">
        <v>5</v>
      </c>
      <c r="GS201" s="24">
        <v>5</v>
      </c>
      <c r="GT201" s="24">
        <v>4</v>
      </c>
      <c r="GU201" s="24">
        <v>4</v>
      </c>
      <c r="GV201" s="24">
        <v>4</v>
      </c>
      <c r="GW201" s="24">
        <v>3</v>
      </c>
      <c r="GX201" s="24">
        <v>3</v>
      </c>
      <c r="GY201" s="25">
        <v>7</v>
      </c>
    </row>
    <row r="202" spans="1:207" s="17" customFormat="1" ht="12.75" hidden="1" x14ac:dyDescent="0.2">
      <c r="A202" s="23" t="s">
        <v>224</v>
      </c>
      <c r="B202" s="24">
        <v>2012</v>
      </c>
      <c r="C202" s="24">
        <f>SUM(Tabla1[[#This Row],[Hombres_0]:[Hombres_100 y más]])</f>
        <v>5718</v>
      </c>
      <c r="D202" s="24">
        <f>SUM(Tabla1[[#This Row],[Mujeres_0]:[Mujeres_100 y más]])</f>
        <v>5975</v>
      </c>
      <c r="E202" s="24">
        <f>Tabla1[[#This Row],[TOTAL HOMBRES]]+Tabla1[[#This Row],[TOTAL MUJERES]]</f>
        <v>11693</v>
      </c>
      <c r="F202" s="24">
        <v>102</v>
      </c>
      <c r="G202" s="24">
        <v>103</v>
      </c>
      <c r="H202" s="24">
        <v>102</v>
      </c>
      <c r="I202" s="24">
        <v>102</v>
      </c>
      <c r="J202" s="24">
        <v>102</v>
      </c>
      <c r="K202" s="24">
        <v>102</v>
      </c>
      <c r="L202" s="24">
        <v>101</v>
      </c>
      <c r="M202" s="24">
        <v>101</v>
      </c>
      <c r="N202" s="24">
        <v>101</v>
      </c>
      <c r="O202" s="24">
        <v>100</v>
      </c>
      <c r="P202" s="24">
        <v>100</v>
      </c>
      <c r="Q202" s="24">
        <v>102</v>
      </c>
      <c r="R202" s="24">
        <v>101</v>
      </c>
      <c r="S202" s="24">
        <v>101</v>
      </c>
      <c r="T202" s="24">
        <v>102</v>
      </c>
      <c r="U202" s="24">
        <v>102</v>
      </c>
      <c r="V202" s="24">
        <v>103</v>
      </c>
      <c r="W202" s="24">
        <v>103</v>
      </c>
      <c r="X202" s="24">
        <v>102</v>
      </c>
      <c r="Y202" s="24">
        <v>100</v>
      </c>
      <c r="Z202" s="24">
        <v>96</v>
      </c>
      <c r="AA202" s="24">
        <v>93</v>
      </c>
      <c r="AB202" s="24">
        <v>90</v>
      </c>
      <c r="AC202" s="24">
        <v>88</v>
      </c>
      <c r="AD202" s="24">
        <v>87</v>
      </c>
      <c r="AE202" s="24">
        <v>86</v>
      </c>
      <c r="AF202" s="24">
        <v>86</v>
      </c>
      <c r="AG202" s="24">
        <v>85</v>
      </c>
      <c r="AH202" s="24">
        <v>84</v>
      </c>
      <c r="AI202" s="24">
        <v>84</v>
      </c>
      <c r="AJ202" s="24">
        <v>83</v>
      </c>
      <c r="AK202" s="24">
        <v>83</v>
      </c>
      <c r="AL202" s="24">
        <v>82</v>
      </c>
      <c r="AM202" s="24">
        <v>80</v>
      </c>
      <c r="AN202" s="24">
        <v>78</v>
      </c>
      <c r="AO202" s="24">
        <v>77</v>
      </c>
      <c r="AP202" s="24">
        <v>75</v>
      </c>
      <c r="AQ202" s="24">
        <v>74</v>
      </c>
      <c r="AR202" s="24">
        <v>73</v>
      </c>
      <c r="AS202" s="24">
        <v>72</v>
      </c>
      <c r="AT202" s="24">
        <v>72</v>
      </c>
      <c r="AU202" s="24">
        <v>73</v>
      </c>
      <c r="AV202" s="24">
        <v>72</v>
      </c>
      <c r="AW202" s="24">
        <v>72</v>
      </c>
      <c r="AX202" s="24">
        <v>72</v>
      </c>
      <c r="AY202" s="24">
        <v>70</v>
      </c>
      <c r="AZ202" s="24">
        <v>69</v>
      </c>
      <c r="BA202" s="24">
        <v>68</v>
      </c>
      <c r="BB202" s="24">
        <v>68</v>
      </c>
      <c r="BC202" s="24">
        <v>67</v>
      </c>
      <c r="BD202" s="24">
        <v>65</v>
      </c>
      <c r="BE202" s="24">
        <v>63</v>
      </c>
      <c r="BF202" s="24">
        <v>62</v>
      </c>
      <c r="BG202" s="24">
        <v>60</v>
      </c>
      <c r="BH202" s="24">
        <v>58</v>
      </c>
      <c r="BI202" s="24">
        <v>55</v>
      </c>
      <c r="BJ202" s="24">
        <v>53</v>
      </c>
      <c r="BK202" s="24">
        <v>52</v>
      </c>
      <c r="BL202" s="24">
        <v>51</v>
      </c>
      <c r="BM202" s="24">
        <v>48</v>
      </c>
      <c r="BN202" s="24">
        <v>46</v>
      </c>
      <c r="BO202" s="24">
        <v>45</v>
      </c>
      <c r="BP202" s="24">
        <v>42</v>
      </c>
      <c r="BQ202" s="24">
        <v>40</v>
      </c>
      <c r="BR202" s="24">
        <v>39</v>
      </c>
      <c r="BS202" s="24">
        <v>37</v>
      </c>
      <c r="BT202" s="24">
        <v>35</v>
      </c>
      <c r="BU202" s="24">
        <v>33</v>
      </c>
      <c r="BV202" s="24">
        <v>32</v>
      </c>
      <c r="BW202" s="24">
        <v>30</v>
      </c>
      <c r="BX202" s="24">
        <v>30</v>
      </c>
      <c r="BY202" s="24">
        <v>28</v>
      </c>
      <c r="BZ202" s="24">
        <v>27</v>
      </c>
      <c r="CA202" s="24">
        <v>25</v>
      </c>
      <c r="CB202" s="24">
        <v>24</v>
      </c>
      <c r="CC202" s="24">
        <v>22</v>
      </c>
      <c r="CD202" s="24">
        <v>21</v>
      </c>
      <c r="CE202" s="24">
        <v>19</v>
      </c>
      <c r="CF202" s="24">
        <v>19</v>
      </c>
      <c r="CG202" s="24">
        <v>18</v>
      </c>
      <c r="CH202" s="24">
        <v>16</v>
      </c>
      <c r="CI202" s="24">
        <v>16</v>
      </c>
      <c r="CJ202" s="24">
        <v>15</v>
      </c>
      <c r="CK202" s="24">
        <v>14</v>
      </c>
      <c r="CL202" s="24">
        <v>14</v>
      </c>
      <c r="CM202" s="24">
        <v>12</v>
      </c>
      <c r="CN202" s="24">
        <v>11</v>
      </c>
      <c r="CO202" s="24">
        <v>9</v>
      </c>
      <c r="CP202" s="24">
        <v>8</v>
      </c>
      <c r="CQ202" s="24">
        <v>8</v>
      </c>
      <c r="CR202" s="24">
        <v>5</v>
      </c>
      <c r="CS202" s="24">
        <v>5</v>
      </c>
      <c r="CT202" s="24">
        <v>6</v>
      </c>
      <c r="CU202" s="24">
        <v>3</v>
      </c>
      <c r="CV202" s="24">
        <v>1</v>
      </c>
      <c r="CW202" s="24">
        <v>1</v>
      </c>
      <c r="CX202" s="24">
        <v>1</v>
      </c>
      <c r="CY202" s="24">
        <v>1</v>
      </c>
      <c r="CZ202" s="24">
        <v>1</v>
      </c>
      <c r="DA202" s="24">
        <v>0</v>
      </c>
      <c r="DB202" s="24">
        <v>1</v>
      </c>
      <c r="DC202" s="24">
        <v>91</v>
      </c>
      <c r="DD202" s="24">
        <v>90</v>
      </c>
      <c r="DE202" s="24">
        <v>90</v>
      </c>
      <c r="DF202" s="24">
        <v>90</v>
      </c>
      <c r="DG202" s="24">
        <v>89</v>
      </c>
      <c r="DH202" s="24">
        <v>89</v>
      </c>
      <c r="DI202" s="24">
        <v>88</v>
      </c>
      <c r="DJ202" s="24">
        <v>88</v>
      </c>
      <c r="DK202" s="24">
        <v>89</v>
      </c>
      <c r="DL202" s="24">
        <v>90</v>
      </c>
      <c r="DM202" s="24">
        <v>90</v>
      </c>
      <c r="DN202" s="24">
        <v>92</v>
      </c>
      <c r="DO202" s="24">
        <v>94</v>
      </c>
      <c r="DP202" s="24">
        <v>96</v>
      </c>
      <c r="DQ202" s="24">
        <v>98</v>
      </c>
      <c r="DR202" s="24">
        <v>101</v>
      </c>
      <c r="DS202" s="24">
        <v>103</v>
      </c>
      <c r="DT202" s="24">
        <v>103</v>
      </c>
      <c r="DU202" s="24">
        <v>103</v>
      </c>
      <c r="DV202" s="24">
        <v>101</v>
      </c>
      <c r="DW202" s="24">
        <v>98</v>
      </c>
      <c r="DX202" s="24">
        <v>94</v>
      </c>
      <c r="DY202" s="24">
        <v>93</v>
      </c>
      <c r="DZ202" s="24">
        <v>91</v>
      </c>
      <c r="EA202" s="24">
        <v>89</v>
      </c>
      <c r="EB202" s="24">
        <v>88</v>
      </c>
      <c r="EC202" s="24">
        <v>88</v>
      </c>
      <c r="ED202" s="24">
        <v>87</v>
      </c>
      <c r="EE202" s="24">
        <v>87</v>
      </c>
      <c r="EF202" s="24">
        <v>86</v>
      </c>
      <c r="EG202" s="24">
        <v>87</v>
      </c>
      <c r="EH202" s="24">
        <v>87</v>
      </c>
      <c r="EI202" s="24">
        <v>86</v>
      </c>
      <c r="EJ202" s="24">
        <v>86</v>
      </c>
      <c r="EK202" s="24">
        <v>85</v>
      </c>
      <c r="EL202" s="24">
        <v>84</v>
      </c>
      <c r="EM202" s="24">
        <v>83</v>
      </c>
      <c r="EN202" s="24">
        <v>83</v>
      </c>
      <c r="EO202" s="24">
        <v>82</v>
      </c>
      <c r="EP202" s="24">
        <v>82</v>
      </c>
      <c r="EQ202" s="24">
        <v>82</v>
      </c>
      <c r="ER202" s="24">
        <v>82</v>
      </c>
      <c r="ES202" s="24">
        <v>82</v>
      </c>
      <c r="ET202" s="24">
        <v>82</v>
      </c>
      <c r="EU202" s="24">
        <v>81</v>
      </c>
      <c r="EV202" s="24">
        <v>80</v>
      </c>
      <c r="EW202" s="24">
        <v>78</v>
      </c>
      <c r="EX202" s="24">
        <v>77</v>
      </c>
      <c r="EY202" s="24">
        <v>75</v>
      </c>
      <c r="EZ202" s="24">
        <v>74</v>
      </c>
      <c r="FA202" s="24">
        <v>72</v>
      </c>
      <c r="FB202" s="24">
        <v>70</v>
      </c>
      <c r="FC202" s="24">
        <v>67</v>
      </c>
      <c r="FD202" s="24">
        <v>66</v>
      </c>
      <c r="FE202" s="24">
        <v>63</v>
      </c>
      <c r="FF202" s="24">
        <v>62</v>
      </c>
      <c r="FG202" s="24">
        <v>60</v>
      </c>
      <c r="FH202" s="24">
        <v>57</v>
      </c>
      <c r="FI202" s="24">
        <v>55</v>
      </c>
      <c r="FJ202" s="24">
        <v>53</v>
      </c>
      <c r="FK202" s="24">
        <v>51</v>
      </c>
      <c r="FL202" s="24">
        <v>49</v>
      </c>
      <c r="FM202" s="24">
        <v>48</v>
      </c>
      <c r="FN202" s="24">
        <v>47</v>
      </c>
      <c r="FO202" s="24">
        <v>45</v>
      </c>
      <c r="FP202" s="24">
        <v>43</v>
      </c>
      <c r="FQ202" s="24">
        <v>42</v>
      </c>
      <c r="FR202" s="24">
        <v>40</v>
      </c>
      <c r="FS202" s="24">
        <v>37</v>
      </c>
      <c r="FT202" s="24">
        <v>36</v>
      </c>
      <c r="FU202" s="24">
        <v>34</v>
      </c>
      <c r="FV202" s="24">
        <v>32</v>
      </c>
      <c r="FW202" s="24">
        <v>31</v>
      </c>
      <c r="FX202" s="24">
        <v>29</v>
      </c>
      <c r="FY202" s="24">
        <v>28</v>
      </c>
      <c r="FZ202" s="24">
        <v>26</v>
      </c>
      <c r="GA202" s="24">
        <v>24</v>
      </c>
      <c r="GB202" s="24">
        <v>24</v>
      </c>
      <c r="GC202" s="24">
        <v>23</v>
      </c>
      <c r="GD202" s="24">
        <v>22</v>
      </c>
      <c r="GE202" s="24">
        <v>21</v>
      </c>
      <c r="GF202" s="24">
        <v>21</v>
      </c>
      <c r="GG202" s="24">
        <v>20</v>
      </c>
      <c r="GH202" s="24">
        <v>19</v>
      </c>
      <c r="GI202" s="24">
        <v>18</v>
      </c>
      <c r="GJ202" s="24">
        <v>16</v>
      </c>
      <c r="GK202" s="24">
        <v>15</v>
      </c>
      <c r="GL202" s="24">
        <v>13</v>
      </c>
      <c r="GM202" s="24">
        <v>12</v>
      </c>
      <c r="GN202" s="24">
        <v>11</v>
      </c>
      <c r="GO202" s="24">
        <v>10</v>
      </c>
      <c r="GP202" s="24">
        <v>8</v>
      </c>
      <c r="GQ202" s="24">
        <v>9</v>
      </c>
      <c r="GR202" s="24">
        <v>9</v>
      </c>
      <c r="GS202" s="24">
        <v>4</v>
      </c>
      <c r="GT202" s="24">
        <v>4</v>
      </c>
      <c r="GU202" s="24">
        <v>3</v>
      </c>
      <c r="GV202" s="24">
        <v>2</v>
      </c>
      <c r="GW202" s="24">
        <v>2</v>
      </c>
      <c r="GX202" s="24">
        <v>3</v>
      </c>
      <c r="GY202" s="25">
        <v>5</v>
      </c>
    </row>
    <row r="203" spans="1:207" s="17" customFormat="1" ht="12.75" hidden="1" x14ac:dyDescent="0.2">
      <c r="A203" s="23" t="s">
        <v>224</v>
      </c>
      <c r="B203" s="24">
        <v>2013</v>
      </c>
      <c r="C203" s="24">
        <f>SUM(Tabla1[[#This Row],[Hombres_0]:[Hombres_100 y más]])</f>
        <v>5828</v>
      </c>
      <c r="D203" s="24">
        <f>SUM(Tabla1[[#This Row],[Mujeres_0]:[Mujeres_100 y más]])</f>
        <v>6047</v>
      </c>
      <c r="E203" s="24">
        <f>Tabla1[[#This Row],[TOTAL HOMBRES]]+Tabla1[[#This Row],[TOTAL MUJERES]]</f>
        <v>11875</v>
      </c>
      <c r="F203" s="24">
        <v>102</v>
      </c>
      <c r="G203" s="24">
        <v>102</v>
      </c>
      <c r="H203" s="24">
        <v>101</v>
      </c>
      <c r="I203" s="24">
        <v>102</v>
      </c>
      <c r="J203" s="24">
        <v>102</v>
      </c>
      <c r="K203" s="24">
        <v>101</v>
      </c>
      <c r="L203" s="24">
        <v>100</v>
      </c>
      <c r="M203" s="24">
        <v>100</v>
      </c>
      <c r="N203" s="24">
        <v>99</v>
      </c>
      <c r="O203" s="24">
        <v>99</v>
      </c>
      <c r="P203" s="24">
        <v>99</v>
      </c>
      <c r="Q203" s="24">
        <v>100</v>
      </c>
      <c r="R203" s="24">
        <v>100</v>
      </c>
      <c r="S203" s="24">
        <v>100</v>
      </c>
      <c r="T203" s="24">
        <v>100</v>
      </c>
      <c r="U203" s="24">
        <v>103</v>
      </c>
      <c r="V203" s="24">
        <v>104</v>
      </c>
      <c r="W203" s="24">
        <v>104</v>
      </c>
      <c r="X203" s="24">
        <v>104</v>
      </c>
      <c r="Y203" s="24">
        <v>103</v>
      </c>
      <c r="Z203" s="24">
        <v>101</v>
      </c>
      <c r="AA203" s="24">
        <v>98</v>
      </c>
      <c r="AB203" s="24">
        <v>95</v>
      </c>
      <c r="AC203" s="24">
        <v>93</v>
      </c>
      <c r="AD203" s="24">
        <v>91</v>
      </c>
      <c r="AE203" s="24">
        <v>89</v>
      </c>
      <c r="AF203" s="24">
        <v>88</v>
      </c>
      <c r="AG203" s="24">
        <v>87</v>
      </c>
      <c r="AH203" s="24">
        <v>87</v>
      </c>
      <c r="AI203" s="24">
        <v>86</v>
      </c>
      <c r="AJ203" s="24">
        <v>85</v>
      </c>
      <c r="AK203" s="24">
        <v>83</v>
      </c>
      <c r="AL203" s="24">
        <v>82</v>
      </c>
      <c r="AM203" s="24">
        <v>81</v>
      </c>
      <c r="AN203" s="24">
        <v>79</v>
      </c>
      <c r="AO203" s="24">
        <v>76</v>
      </c>
      <c r="AP203" s="24">
        <v>76</v>
      </c>
      <c r="AQ203" s="24">
        <v>73</v>
      </c>
      <c r="AR203" s="24">
        <v>72</v>
      </c>
      <c r="AS203" s="24">
        <v>72</v>
      </c>
      <c r="AT203" s="24">
        <v>71</v>
      </c>
      <c r="AU203" s="24">
        <v>71</v>
      </c>
      <c r="AV203" s="24">
        <v>72</v>
      </c>
      <c r="AW203" s="24">
        <v>72</v>
      </c>
      <c r="AX203" s="24">
        <v>73</v>
      </c>
      <c r="AY203" s="24">
        <v>73</v>
      </c>
      <c r="AZ203" s="24">
        <v>73</v>
      </c>
      <c r="BA203" s="24">
        <v>72</v>
      </c>
      <c r="BB203" s="24">
        <v>71</v>
      </c>
      <c r="BC203" s="24">
        <v>70</v>
      </c>
      <c r="BD203" s="24">
        <v>70</v>
      </c>
      <c r="BE203" s="24">
        <v>68</v>
      </c>
      <c r="BF203" s="24">
        <v>66</v>
      </c>
      <c r="BG203" s="24">
        <v>64</v>
      </c>
      <c r="BH203" s="24">
        <v>62</v>
      </c>
      <c r="BI203" s="24">
        <v>61</v>
      </c>
      <c r="BJ203" s="24">
        <v>58</v>
      </c>
      <c r="BK203" s="24">
        <v>55</v>
      </c>
      <c r="BL203" s="24">
        <v>54</v>
      </c>
      <c r="BM203" s="24">
        <v>51</v>
      </c>
      <c r="BN203" s="24">
        <v>49</v>
      </c>
      <c r="BO203" s="24">
        <v>47</v>
      </c>
      <c r="BP203" s="24">
        <v>45</v>
      </c>
      <c r="BQ203" s="24">
        <v>43</v>
      </c>
      <c r="BR203" s="24">
        <v>41</v>
      </c>
      <c r="BS203" s="24">
        <v>40</v>
      </c>
      <c r="BT203" s="24">
        <v>37</v>
      </c>
      <c r="BU203" s="24">
        <v>35</v>
      </c>
      <c r="BV203" s="24">
        <v>33</v>
      </c>
      <c r="BW203" s="24">
        <v>32</v>
      </c>
      <c r="BX203" s="24">
        <v>30</v>
      </c>
      <c r="BY203" s="24">
        <v>28</v>
      </c>
      <c r="BZ203" s="24">
        <v>25</v>
      </c>
      <c r="CA203" s="24">
        <v>24</v>
      </c>
      <c r="CB203" s="24">
        <v>22</v>
      </c>
      <c r="CC203" s="24">
        <v>21</v>
      </c>
      <c r="CD203" s="24">
        <v>19</v>
      </c>
      <c r="CE203" s="24">
        <v>18</v>
      </c>
      <c r="CF203" s="24">
        <v>18</v>
      </c>
      <c r="CG203" s="24">
        <v>16</v>
      </c>
      <c r="CH203" s="24">
        <v>16</v>
      </c>
      <c r="CI203" s="24">
        <v>15</v>
      </c>
      <c r="CJ203" s="24">
        <v>14</v>
      </c>
      <c r="CK203" s="24">
        <v>14</v>
      </c>
      <c r="CL203" s="24">
        <v>13</v>
      </c>
      <c r="CM203" s="24">
        <v>13</v>
      </c>
      <c r="CN203" s="24">
        <v>11</v>
      </c>
      <c r="CO203" s="24">
        <v>10</v>
      </c>
      <c r="CP203" s="24">
        <v>9</v>
      </c>
      <c r="CQ203" s="24">
        <v>9</v>
      </c>
      <c r="CR203" s="24">
        <v>8</v>
      </c>
      <c r="CS203" s="24">
        <v>5</v>
      </c>
      <c r="CT203" s="24">
        <v>5</v>
      </c>
      <c r="CU203" s="24">
        <v>6</v>
      </c>
      <c r="CV203" s="24">
        <v>3</v>
      </c>
      <c r="CW203" s="24">
        <v>2</v>
      </c>
      <c r="CX203" s="24">
        <v>1</v>
      </c>
      <c r="CY203" s="24">
        <v>1</v>
      </c>
      <c r="CZ203" s="24">
        <v>1</v>
      </c>
      <c r="DA203" s="24">
        <v>1</v>
      </c>
      <c r="DB203" s="24">
        <v>2</v>
      </c>
      <c r="DC203" s="24">
        <v>89</v>
      </c>
      <c r="DD203" s="24">
        <v>89</v>
      </c>
      <c r="DE203" s="24">
        <v>88</v>
      </c>
      <c r="DF203" s="24">
        <v>88</v>
      </c>
      <c r="DG203" s="24">
        <v>87</v>
      </c>
      <c r="DH203" s="24">
        <v>87</v>
      </c>
      <c r="DI203" s="24">
        <v>87</v>
      </c>
      <c r="DJ203" s="24">
        <v>88</v>
      </c>
      <c r="DK203" s="24">
        <v>87</v>
      </c>
      <c r="DL203" s="24">
        <v>87</v>
      </c>
      <c r="DM203" s="24">
        <v>89</v>
      </c>
      <c r="DN203" s="24">
        <v>90</v>
      </c>
      <c r="DO203" s="24">
        <v>92</v>
      </c>
      <c r="DP203" s="24">
        <v>94</v>
      </c>
      <c r="DQ203" s="24">
        <v>96</v>
      </c>
      <c r="DR203" s="24">
        <v>100</v>
      </c>
      <c r="DS203" s="24">
        <v>102</v>
      </c>
      <c r="DT203" s="24">
        <v>104</v>
      </c>
      <c r="DU203" s="24">
        <v>104</v>
      </c>
      <c r="DV203" s="24">
        <v>103</v>
      </c>
      <c r="DW203" s="24">
        <v>100</v>
      </c>
      <c r="DX203" s="24">
        <v>98</v>
      </c>
      <c r="DY203" s="24">
        <v>94</v>
      </c>
      <c r="DZ203" s="24">
        <v>92</v>
      </c>
      <c r="EA203" s="24">
        <v>90</v>
      </c>
      <c r="EB203" s="24">
        <v>89</v>
      </c>
      <c r="EC203" s="24">
        <v>89</v>
      </c>
      <c r="ED203" s="24">
        <v>88</v>
      </c>
      <c r="EE203" s="24">
        <v>87</v>
      </c>
      <c r="EF203" s="24">
        <v>86</v>
      </c>
      <c r="EG203" s="24">
        <v>86</v>
      </c>
      <c r="EH203" s="24">
        <v>87</v>
      </c>
      <c r="EI203" s="24">
        <v>87</v>
      </c>
      <c r="EJ203" s="24">
        <v>85</v>
      </c>
      <c r="EK203" s="24">
        <v>85</v>
      </c>
      <c r="EL203" s="24">
        <v>84</v>
      </c>
      <c r="EM203" s="24">
        <v>82</v>
      </c>
      <c r="EN203" s="24">
        <v>82</v>
      </c>
      <c r="EO203" s="24">
        <v>82</v>
      </c>
      <c r="EP203" s="24">
        <v>82</v>
      </c>
      <c r="EQ203" s="24">
        <v>83</v>
      </c>
      <c r="ER203" s="24">
        <v>84</v>
      </c>
      <c r="ES203" s="24">
        <v>84</v>
      </c>
      <c r="ET203" s="24">
        <v>84</v>
      </c>
      <c r="EU203" s="24">
        <v>83</v>
      </c>
      <c r="EV203" s="24">
        <v>83</v>
      </c>
      <c r="EW203" s="24">
        <v>82</v>
      </c>
      <c r="EX203" s="24">
        <v>81</v>
      </c>
      <c r="EY203" s="24">
        <v>81</v>
      </c>
      <c r="EZ203" s="24">
        <v>77</v>
      </c>
      <c r="FA203" s="24">
        <v>76</v>
      </c>
      <c r="FB203" s="24">
        <v>75</v>
      </c>
      <c r="FC203" s="24">
        <v>72</v>
      </c>
      <c r="FD203" s="24">
        <v>69</v>
      </c>
      <c r="FE203" s="24">
        <v>67</v>
      </c>
      <c r="FF203" s="24">
        <v>65</v>
      </c>
      <c r="FG203" s="24">
        <v>64</v>
      </c>
      <c r="FH203" s="24">
        <v>62</v>
      </c>
      <c r="FI203" s="24">
        <v>60</v>
      </c>
      <c r="FJ203" s="24">
        <v>57</v>
      </c>
      <c r="FK203" s="24">
        <v>56</v>
      </c>
      <c r="FL203" s="24">
        <v>54</v>
      </c>
      <c r="FM203" s="24">
        <v>51</v>
      </c>
      <c r="FN203" s="24">
        <v>49</v>
      </c>
      <c r="FO203" s="24">
        <v>48</v>
      </c>
      <c r="FP203" s="24">
        <v>45</v>
      </c>
      <c r="FQ203" s="24">
        <v>43</v>
      </c>
      <c r="FR203" s="24">
        <v>40</v>
      </c>
      <c r="FS203" s="24">
        <v>38</v>
      </c>
      <c r="FT203" s="24">
        <v>37</v>
      </c>
      <c r="FU203" s="24">
        <v>34</v>
      </c>
      <c r="FV203" s="24">
        <v>32</v>
      </c>
      <c r="FW203" s="24">
        <v>30</v>
      </c>
      <c r="FX203" s="24">
        <v>28</v>
      </c>
      <c r="FY203" s="24">
        <v>26</v>
      </c>
      <c r="FZ203" s="24">
        <v>26</v>
      </c>
      <c r="GA203" s="24">
        <v>24</v>
      </c>
      <c r="GB203" s="24">
        <v>23</v>
      </c>
      <c r="GC203" s="24">
        <v>23</v>
      </c>
      <c r="GD203" s="24">
        <v>21</v>
      </c>
      <c r="GE203" s="24">
        <v>21</v>
      </c>
      <c r="GF203" s="24">
        <v>20</v>
      </c>
      <c r="GG203" s="24">
        <v>20</v>
      </c>
      <c r="GH203" s="24">
        <v>18</v>
      </c>
      <c r="GI203" s="24">
        <v>18</v>
      </c>
      <c r="GJ203" s="24">
        <v>17</v>
      </c>
      <c r="GK203" s="24">
        <v>15</v>
      </c>
      <c r="GL203" s="24">
        <v>14</v>
      </c>
      <c r="GM203" s="24">
        <v>13</v>
      </c>
      <c r="GN203" s="24">
        <v>12</v>
      </c>
      <c r="GO203" s="24">
        <v>10</v>
      </c>
      <c r="GP203" s="24">
        <v>8</v>
      </c>
      <c r="GQ203" s="24">
        <v>7</v>
      </c>
      <c r="GR203" s="24">
        <v>7</v>
      </c>
      <c r="GS203" s="24">
        <v>7</v>
      </c>
      <c r="GT203" s="24">
        <v>3</v>
      </c>
      <c r="GU203" s="24">
        <v>3</v>
      </c>
      <c r="GV203" s="24">
        <v>2</v>
      </c>
      <c r="GW203" s="24">
        <v>2</v>
      </c>
      <c r="GX203" s="24">
        <v>2</v>
      </c>
      <c r="GY203" s="25">
        <v>5</v>
      </c>
    </row>
    <row r="204" spans="1:207" s="17" customFormat="1" ht="12.75" hidden="1" x14ac:dyDescent="0.2">
      <c r="A204" s="23" t="s">
        <v>224</v>
      </c>
      <c r="B204" s="24">
        <v>2014</v>
      </c>
      <c r="C204" s="24">
        <f>SUM(Tabla1[[#This Row],[Hombres_0]:[Hombres_100 y más]])</f>
        <v>5968</v>
      </c>
      <c r="D204" s="24">
        <f>SUM(Tabla1[[#This Row],[Mujeres_0]:[Mujeres_100 y más]])</f>
        <v>6159</v>
      </c>
      <c r="E204" s="24">
        <f>Tabla1[[#This Row],[TOTAL HOMBRES]]+Tabla1[[#This Row],[TOTAL MUJERES]]</f>
        <v>12127</v>
      </c>
      <c r="F204" s="24">
        <v>103</v>
      </c>
      <c r="G204" s="24">
        <v>103</v>
      </c>
      <c r="H204" s="24">
        <v>101</v>
      </c>
      <c r="I204" s="24">
        <v>102</v>
      </c>
      <c r="J204" s="24">
        <v>103</v>
      </c>
      <c r="K204" s="24">
        <v>102</v>
      </c>
      <c r="L204" s="24">
        <v>101</v>
      </c>
      <c r="M204" s="24">
        <v>100</v>
      </c>
      <c r="N204" s="24">
        <v>100</v>
      </c>
      <c r="O204" s="24">
        <v>99</v>
      </c>
      <c r="P204" s="24">
        <v>99</v>
      </c>
      <c r="Q204" s="24">
        <v>100</v>
      </c>
      <c r="R204" s="24">
        <v>100</v>
      </c>
      <c r="S204" s="24">
        <v>100</v>
      </c>
      <c r="T204" s="24">
        <v>102</v>
      </c>
      <c r="U204" s="24">
        <v>104</v>
      </c>
      <c r="V204" s="24">
        <v>105</v>
      </c>
      <c r="W204" s="24">
        <v>105</v>
      </c>
      <c r="X204" s="24">
        <v>105</v>
      </c>
      <c r="Y204" s="24">
        <v>106</v>
      </c>
      <c r="Z204" s="24">
        <v>105</v>
      </c>
      <c r="AA204" s="24">
        <v>101</v>
      </c>
      <c r="AB204" s="24">
        <v>99</v>
      </c>
      <c r="AC204" s="24">
        <v>96</v>
      </c>
      <c r="AD204" s="24">
        <v>94</v>
      </c>
      <c r="AE204" s="24">
        <v>92</v>
      </c>
      <c r="AF204" s="24">
        <v>91</v>
      </c>
      <c r="AG204" s="24">
        <v>90</v>
      </c>
      <c r="AH204" s="24">
        <v>88</v>
      </c>
      <c r="AI204" s="24">
        <v>87</v>
      </c>
      <c r="AJ204" s="24">
        <v>86</v>
      </c>
      <c r="AK204" s="24">
        <v>85</v>
      </c>
      <c r="AL204" s="24">
        <v>84</v>
      </c>
      <c r="AM204" s="24">
        <v>82</v>
      </c>
      <c r="AN204" s="24">
        <v>80</v>
      </c>
      <c r="AO204" s="24">
        <v>79</v>
      </c>
      <c r="AP204" s="24">
        <v>77</v>
      </c>
      <c r="AQ204" s="24">
        <v>76</v>
      </c>
      <c r="AR204" s="24">
        <v>75</v>
      </c>
      <c r="AS204" s="24">
        <v>73</v>
      </c>
      <c r="AT204" s="24">
        <v>73</v>
      </c>
      <c r="AU204" s="24">
        <v>73</v>
      </c>
      <c r="AV204" s="24">
        <v>73</v>
      </c>
      <c r="AW204" s="24">
        <v>74</v>
      </c>
      <c r="AX204" s="24">
        <v>74</v>
      </c>
      <c r="AY204" s="24">
        <v>75</v>
      </c>
      <c r="AZ204" s="24">
        <v>75</v>
      </c>
      <c r="BA204" s="24">
        <v>74</v>
      </c>
      <c r="BB204" s="24">
        <v>74</v>
      </c>
      <c r="BC204" s="24">
        <v>73</v>
      </c>
      <c r="BD204" s="24">
        <v>72</v>
      </c>
      <c r="BE204" s="24">
        <v>71</v>
      </c>
      <c r="BF204" s="24">
        <v>69</v>
      </c>
      <c r="BG204" s="24">
        <v>67</v>
      </c>
      <c r="BH204" s="24">
        <v>65</v>
      </c>
      <c r="BI204" s="24">
        <v>63</v>
      </c>
      <c r="BJ204" s="24">
        <v>60</v>
      </c>
      <c r="BK204" s="24">
        <v>58</v>
      </c>
      <c r="BL204" s="24">
        <v>55</v>
      </c>
      <c r="BM204" s="24">
        <v>53</v>
      </c>
      <c r="BN204" s="24">
        <v>51</v>
      </c>
      <c r="BO204" s="24">
        <v>49</v>
      </c>
      <c r="BP204" s="24">
        <v>47</v>
      </c>
      <c r="BQ204" s="24">
        <v>46</v>
      </c>
      <c r="BR204" s="24">
        <v>44</v>
      </c>
      <c r="BS204" s="24">
        <v>42</v>
      </c>
      <c r="BT204" s="24">
        <v>40</v>
      </c>
      <c r="BU204" s="24">
        <v>37</v>
      </c>
      <c r="BV204" s="24">
        <v>35</v>
      </c>
      <c r="BW204" s="24">
        <v>32</v>
      </c>
      <c r="BX204" s="24">
        <v>30</v>
      </c>
      <c r="BY204" s="24">
        <v>28</v>
      </c>
      <c r="BZ204" s="24">
        <v>25</v>
      </c>
      <c r="CA204" s="24">
        <v>24</v>
      </c>
      <c r="CB204" s="24">
        <v>22</v>
      </c>
      <c r="CC204" s="24">
        <v>21</v>
      </c>
      <c r="CD204" s="24">
        <v>18</v>
      </c>
      <c r="CE204" s="24">
        <v>18</v>
      </c>
      <c r="CF204" s="24">
        <v>16</v>
      </c>
      <c r="CG204" s="24">
        <v>16</v>
      </c>
      <c r="CH204" s="24">
        <v>16</v>
      </c>
      <c r="CI204" s="24">
        <v>16</v>
      </c>
      <c r="CJ204" s="24">
        <v>14</v>
      </c>
      <c r="CK204" s="24">
        <v>14</v>
      </c>
      <c r="CL204" s="24">
        <v>14</v>
      </c>
      <c r="CM204" s="24">
        <v>14</v>
      </c>
      <c r="CN204" s="24">
        <v>12</v>
      </c>
      <c r="CO204" s="24">
        <v>12</v>
      </c>
      <c r="CP204" s="24">
        <v>11</v>
      </c>
      <c r="CQ204" s="24">
        <v>9</v>
      </c>
      <c r="CR204" s="24">
        <v>9</v>
      </c>
      <c r="CS204" s="24">
        <v>7</v>
      </c>
      <c r="CT204" s="24">
        <v>5</v>
      </c>
      <c r="CU204" s="24">
        <v>5</v>
      </c>
      <c r="CV204" s="24">
        <v>6</v>
      </c>
      <c r="CW204" s="24">
        <v>3</v>
      </c>
      <c r="CX204" s="24">
        <v>2</v>
      </c>
      <c r="CY204" s="24">
        <v>1</v>
      </c>
      <c r="CZ204" s="24">
        <v>2</v>
      </c>
      <c r="DA204" s="24">
        <v>2</v>
      </c>
      <c r="DB204" s="24">
        <v>2</v>
      </c>
      <c r="DC204" s="24">
        <v>89</v>
      </c>
      <c r="DD204" s="24">
        <v>89</v>
      </c>
      <c r="DE204" s="24">
        <v>89</v>
      </c>
      <c r="DF204" s="24">
        <v>88</v>
      </c>
      <c r="DG204" s="24">
        <v>88</v>
      </c>
      <c r="DH204" s="24">
        <v>89</v>
      </c>
      <c r="DI204" s="24">
        <v>88</v>
      </c>
      <c r="DJ204" s="24">
        <v>88</v>
      </c>
      <c r="DK204" s="24">
        <v>89</v>
      </c>
      <c r="DL204" s="24">
        <v>89</v>
      </c>
      <c r="DM204" s="24">
        <v>90</v>
      </c>
      <c r="DN204" s="24">
        <v>91</v>
      </c>
      <c r="DO204" s="24">
        <v>92</v>
      </c>
      <c r="DP204" s="24">
        <v>94</v>
      </c>
      <c r="DQ204" s="24">
        <v>97</v>
      </c>
      <c r="DR204" s="24">
        <v>100</v>
      </c>
      <c r="DS204" s="24">
        <v>102</v>
      </c>
      <c r="DT204" s="24">
        <v>103</v>
      </c>
      <c r="DU204" s="24">
        <v>104</v>
      </c>
      <c r="DV204" s="24">
        <v>103</v>
      </c>
      <c r="DW204" s="24">
        <v>102</v>
      </c>
      <c r="DX204" s="24">
        <v>100</v>
      </c>
      <c r="DY204" s="24">
        <v>96</v>
      </c>
      <c r="DZ204" s="24">
        <v>94</v>
      </c>
      <c r="EA204" s="24">
        <v>92</v>
      </c>
      <c r="EB204" s="24">
        <v>90</v>
      </c>
      <c r="EC204" s="24">
        <v>89</v>
      </c>
      <c r="ED204" s="24">
        <v>88</v>
      </c>
      <c r="EE204" s="24">
        <v>87</v>
      </c>
      <c r="EF204" s="24">
        <v>87</v>
      </c>
      <c r="EG204" s="24">
        <v>87</v>
      </c>
      <c r="EH204" s="24">
        <v>87</v>
      </c>
      <c r="EI204" s="24">
        <v>87</v>
      </c>
      <c r="EJ204" s="24">
        <v>87</v>
      </c>
      <c r="EK204" s="24">
        <v>86</v>
      </c>
      <c r="EL204" s="24">
        <v>84</v>
      </c>
      <c r="EM204" s="24">
        <v>84</v>
      </c>
      <c r="EN204" s="24">
        <v>83</v>
      </c>
      <c r="EO204" s="24">
        <v>83</v>
      </c>
      <c r="EP204" s="24">
        <v>84</v>
      </c>
      <c r="EQ204" s="24">
        <v>83</v>
      </c>
      <c r="ER204" s="24">
        <v>84</v>
      </c>
      <c r="ES204" s="24">
        <v>84</v>
      </c>
      <c r="ET204" s="24">
        <v>85</v>
      </c>
      <c r="EU204" s="24">
        <v>84</v>
      </c>
      <c r="EV204" s="24">
        <v>85</v>
      </c>
      <c r="EW204" s="24">
        <v>85</v>
      </c>
      <c r="EX204" s="24">
        <v>83</v>
      </c>
      <c r="EY204" s="24">
        <v>82</v>
      </c>
      <c r="EZ204" s="24">
        <v>82</v>
      </c>
      <c r="FA204" s="24">
        <v>80</v>
      </c>
      <c r="FB204" s="24">
        <v>78</v>
      </c>
      <c r="FC204" s="24">
        <v>76</v>
      </c>
      <c r="FD204" s="24">
        <v>74</v>
      </c>
      <c r="FE204" s="24">
        <v>72</v>
      </c>
      <c r="FF204" s="24">
        <v>70</v>
      </c>
      <c r="FG204" s="24">
        <v>67</v>
      </c>
      <c r="FH204" s="24">
        <v>65</v>
      </c>
      <c r="FI204" s="24">
        <v>63</v>
      </c>
      <c r="FJ204" s="24">
        <v>60</v>
      </c>
      <c r="FK204" s="24">
        <v>57</v>
      </c>
      <c r="FL204" s="24">
        <v>55</v>
      </c>
      <c r="FM204" s="24">
        <v>54</v>
      </c>
      <c r="FN204" s="24">
        <v>51</v>
      </c>
      <c r="FO204" s="24">
        <v>49</v>
      </c>
      <c r="FP204" s="24">
        <v>47</v>
      </c>
      <c r="FQ204" s="24">
        <v>45</v>
      </c>
      <c r="FR204" s="24">
        <v>42</v>
      </c>
      <c r="FS204" s="24">
        <v>40</v>
      </c>
      <c r="FT204" s="24">
        <v>37</v>
      </c>
      <c r="FU204" s="24">
        <v>35</v>
      </c>
      <c r="FV204" s="24">
        <v>33</v>
      </c>
      <c r="FW204" s="24">
        <v>31</v>
      </c>
      <c r="FX204" s="24">
        <v>28</v>
      </c>
      <c r="FY204" s="24">
        <v>26</v>
      </c>
      <c r="FZ204" s="24">
        <v>25</v>
      </c>
      <c r="GA204" s="24">
        <v>24</v>
      </c>
      <c r="GB204" s="24">
        <v>23</v>
      </c>
      <c r="GC204" s="24">
        <v>23</v>
      </c>
      <c r="GD204" s="24">
        <v>21</v>
      </c>
      <c r="GE204" s="24">
        <v>21</v>
      </c>
      <c r="GF204" s="24">
        <v>20</v>
      </c>
      <c r="GG204" s="24">
        <v>20</v>
      </c>
      <c r="GH204" s="24">
        <v>19</v>
      </c>
      <c r="GI204" s="24">
        <v>18</v>
      </c>
      <c r="GJ204" s="24">
        <v>17</v>
      </c>
      <c r="GK204" s="24">
        <v>16</v>
      </c>
      <c r="GL204" s="24">
        <v>15</v>
      </c>
      <c r="GM204" s="24">
        <v>13</v>
      </c>
      <c r="GN204" s="24">
        <v>13</v>
      </c>
      <c r="GO204" s="24">
        <v>11</v>
      </c>
      <c r="GP204" s="24">
        <v>10</v>
      </c>
      <c r="GQ204" s="24">
        <v>7</v>
      </c>
      <c r="GR204" s="24">
        <v>7</v>
      </c>
      <c r="GS204" s="24">
        <v>7</v>
      </c>
      <c r="GT204" s="24">
        <v>6</v>
      </c>
      <c r="GU204" s="24">
        <v>2</v>
      </c>
      <c r="GV204" s="24">
        <v>2</v>
      </c>
      <c r="GW204" s="24">
        <v>2</v>
      </c>
      <c r="GX204" s="24">
        <v>2</v>
      </c>
      <c r="GY204" s="25">
        <v>4</v>
      </c>
    </row>
    <row r="205" spans="1:207" s="17" customFormat="1" ht="12.75" hidden="1" x14ac:dyDescent="0.2">
      <c r="A205" s="23" t="s">
        <v>224</v>
      </c>
      <c r="B205" s="24">
        <v>2015</v>
      </c>
      <c r="C205" s="24">
        <f>SUM(Tabla1[[#This Row],[Hombres_0]:[Hombres_100 y más]])</f>
        <v>6066</v>
      </c>
      <c r="D205" s="24">
        <f>SUM(Tabla1[[#This Row],[Mujeres_0]:[Mujeres_100 y más]])</f>
        <v>6259</v>
      </c>
      <c r="E205" s="24">
        <f>Tabla1[[#This Row],[TOTAL HOMBRES]]+Tabla1[[#This Row],[TOTAL MUJERES]]</f>
        <v>12325</v>
      </c>
      <c r="F205" s="24">
        <v>103</v>
      </c>
      <c r="G205" s="24">
        <v>104</v>
      </c>
      <c r="H205" s="24">
        <v>103</v>
      </c>
      <c r="I205" s="24">
        <v>103</v>
      </c>
      <c r="J205" s="24">
        <v>104</v>
      </c>
      <c r="K205" s="24">
        <v>103</v>
      </c>
      <c r="L205" s="24">
        <v>102</v>
      </c>
      <c r="M205" s="24">
        <v>101</v>
      </c>
      <c r="N205" s="24">
        <v>101</v>
      </c>
      <c r="O205" s="24">
        <v>100</v>
      </c>
      <c r="P205" s="24">
        <v>100</v>
      </c>
      <c r="Q205" s="24">
        <v>101</v>
      </c>
      <c r="R205" s="24">
        <v>101</v>
      </c>
      <c r="S205" s="24">
        <v>101</v>
      </c>
      <c r="T205" s="24">
        <v>103</v>
      </c>
      <c r="U205" s="24">
        <v>104</v>
      </c>
      <c r="V205" s="24">
        <v>105</v>
      </c>
      <c r="W205" s="24">
        <v>105</v>
      </c>
      <c r="X205" s="24">
        <v>106</v>
      </c>
      <c r="Y205" s="24">
        <v>106</v>
      </c>
      <c r="Z205" s="24">
        <v>106</v>
      </c>
      <c r="AA205" s="24">
        <v>105</v>
      </c>
      <c r="AB205" s="24">
        <v>103</v>
      </c>
      <c r="AC205" s="24">
        <v>99</v>
      </c>
      <c r="AD205" s="24">
        <v>96</v>
      </c>
      <c r="AE205" s="24">
        <v>93</v>
      </c>
      <c r="AF205" s="24">
        <v>92</v>
      </c>
      <c r="AG205" s="24">
        <v>90</v>
      </c>
      <c r="AH205" s="24">
        <v>89</v>
      </c>
      <c r="AI205" s="24">
        <v>87</v>
      </c>
      <c r="AJ205" s="24">
        <v>86</v>
      </c>
      <c r="AK205" s="24">
        <v>86</v>
      </c>
      <c r="AL205" s="24">
        <v>84</v>
      </c>
      <c r="AM205" s="24">
        <v>83</v>
      </c>
      <c r="AN205" s="24">
        <v>81</v>
      </c>
      <c r="AO205" s="24">
        <v>79</v>
      </c>
      <c r="AP205" s="24">
        <v>77</v>
      </c>
      <c r="AQ205" s="24">
        <v>76</v>
      </c>
      <c r="AR205" s="24">
        <v>75</v>
      </c>
      <c r="AS205" s="24">
        <v>75</v>
      </c>
      <c r="AT205" s="24">
        <v>73</v>
      </c>
      <c r="AU205" s="24">
        <v>73</v>
      </c>
      <c r="AV205" s="24">
        <v>73</v>
      </c>
      <c r="AW205" s="24">
        <v>74</v>
      </c>
      <c r="AX205" s="24">
        <v>74</v>
      </c>
      <c r="AY205" s="24">
        <v>75</v>
      </c>
      <c r="AZ205" s="24">
        <v>75</v>
      </c>
      <c r="BA205" s="24">
        <v>75</v>
      </c>
      <c r="BB205" s="24">
        <v>75</v>
      </c>
      <c r="BC205" s="24">
        <v>74</v>
      </c>
      <c r="BD205" s="24">
        <v>73</v>
      </c>
      <c r="BE205" s="24">
        <v>71</v>
      </c>
      <c r="BF205" s="24">
        <v>70</v>
      </c>
      <c r="BG205" s="24">
        <v>69</v>
      </c>
      <c r="BH205" s="24">
        <v>67</v>
      </c>
      <c r="BI205" s="24">
        <v>65</v>
      </c>
      <c r="BJ205" s="24">
        <v>63</v>
      </c>
      <c r="BK205" s="24">
        <v>61</v>
      </c>
      <c r="BL205" s="24">
        <v>58</v>
      </c>
      <c r="BM205" s="24">
        <v>56</v>
      </c>
      <c r="BN205" s="24">
        <v>54</v>
      </c>
      <c r="BO205" s="24">
        <v>52</v>
      </c>
      <c r="BP205" s="24">
        <v>49</v>
      </c>
      <c r="BQ205" s="24">
        <v>48</v>
      </c>
      <c r="BR205" s="24">
        <v>45</v>
      </c>
      <c r="BS205" s="24">
        <v>43</v>
      </c>
      <c r="BT205" s="24">
        <v>41</v>
      </c>
      <c r="BU205" s="24">
        <v>39</v>
      </c>
      <c r="BV205" s="24">
        <v>36</v>
      </c>
      <c r="BW205" s="24">
        <v>33</v>
      </c>
      <c r="BX205" s="24">
        <v>31</v>
      </c>
      <c r="BY205" s="24">
        <v>28</v>
      </c>
      <c r="BZ205" s="24">
        <v>26</v>
      </c>
      <c r="CA205" s="24">
        <v>24</v>
      </c>
      <c r="CB205" s="24">
        <v>22</v>
      </c>
      <c r="CC205" s="24">
        <v>20</v>
      </c>
      <c r="CD205" s="24">
        <v>19</v>
      </c>
      <c r="CE205" s="24">
        <v>19</v>
      </c>
      <c r="CF205" s="24">
        <v>18</v>
      </c>
      <c r="CG205" s="24">
        <v>17</v>
      </c>
      <c r="CH205" s="24">
        <v>17</v>
      </c>
      <c r="CI205" s="24">
        <v>17</v>
      </c>
      <c r="CJ205" s="24">
        <v>15</v>
      </c>
      <c r="CK205" s="24">
        <v>15</v>
      </c>
      <c r="CL205" s="24">
        <v>15</v>
      </c>
      <c r="CM205" s="24">
        <v>15</v>
      </c>
      <c r="CN205" s="24">
        <v>13</v>
      </c>
      <c r="CO205" s="24">
        <v>13</v>
      </c>
      <c r="CP205" s="24">
        <v>12</v>
      </c>
      <c r="CQ205" s="24">
        <v>10</v>
      </c>
      <c r="CR205" s="24">
        <v>9</v>
      </c>
      <c r="CS205" s="24">
        <v>8</v>
      </c>
      <c r="CT205" s="24">
        <v>6</v>
      </c>
      <c r="CU205" s="24">
        <v>5</v>
      </c>
      <c r="CV205" s="24">
        <v>5</v>
      </c>
      <c r="CW205" s="24">
        <v>5</v>
      </c>
      <c r="CX205" s="24">
        <v>3</v>
      </c>
      <c r="CY205" s="24">
        <v>1</v>
      </c>
      <c r="CZ205" s="24">
        <v>2</v>
      </c>
      <c r="DA205" s="24">
        <v>2</v>
      </c>
      <c r="DB205" s="24">
        <v>2</v>
      </c>
      <c r="DC205" s="24">
        <v>89</v>
      </c>
      <c r="DD205" s="24">
        <v>89</v>
      </c>
      <c r="DE205" s="24">
        <v>89</v>
      </c>
      <c r="DF205" s="24">
        <v>88</v>
      </c>
      <c r="DG205" s="24">
        <v>88</v>
      </c>
      <c r="DH205" s="24">
        <v>89</v>
      </c>
      <c r="DI205" s="24">
        <v>88</v>
      </c>
      <c r="DJ205" s="24">
        <v>88</v>
      </c>
      <c r="DK205" s="24">
        <v>89</v>
      </c>
      <c r="DL205" s="24">
        <v>90</v>
      </c>
      <c r="DM205" s="24">
        <v>90</v>
      </c>
      <c r="DN205" s="24">
        <v>91</v>
      </c>
      <c r="DO205" s="24">
        <v>92</v>
      </c>
      <c r="DP205" s="24">
        <v>94</v>
      </c>
      <c r="DQ205" s="24">
        <v>96</v>
      </c>
      <c r="DR205" s="24">
        <v>100</v>
      </c>
      <c r="DS205" s="24">
        <v>102</v>
      </c>
      <c r="DT205" s="24">
        <v>105</v>
      </c>
      <c r="DU205" s="24">
        <v>105</v>
      </c>
      <c r="DV205" s="24">
        <v>105</v>
      </c>
      <c r="DW205" s="24">
        <v>104</v>
      </c>
      <c r="DX205" s="24">
        <v>102</v>
      </c>
      <c r="DY205" s="24">
        <v>99</v>
      </c>
      <c r="DZ205" s="24">
        <v>96</v>
      </c>
      <c r="EA205" s="24">
        <v>92</v>
      </c>
      <c r="EB205" s="24">
        <v>91</v>
      </c>
      <c r="EC205" s="24">
        <v>90</v>
      </c>
      <c r="ED205" s="24">
        <v>89</v>
      </c>
      <c r="EE205" s="24">
        <v>88</v>
      </c>
      <c r="EF205" s="24">
        <v>87</v>
      </c>
      <c r="EG205" s="24">
        <v>87</v>
      </c>
      <c r="EH205" s="24">
        <v>87</v>
      </c>
      <c r="EI205" s="24">
        <v>87</v>
      </c>
      <c r="EJ205" s="24">
        <v>87</v>
      </c>
      <c r="EK205" s="24">
        <v>87</v>
      </c>
      <c r="EL205" s="24">
        <v>86</v>
      </c>
      <c r="EM205" s="24">
        <v>85</v>
      </c>
      <c r="EN205" s="24">
        <v>84</v>
      </c>
      <c r="EO205" s="24">
        <v>84</v>
      </c>
      <c r="EP205" s="24">
        <v>84</v>
      </c>
      <c r="EQ205" s="24">
        <v>85</v>
      </c>
      <c r="ER205" s="24">
        <v>84</v>
      </c>
      <c r="ES205" s="24">
        <v>85</v>
      </c>
      <c r="ET205" s="24">
        <v>86</v>
      </c>
      <c r="EU205" s="24">
        <v>86</v>
      </c>
      <c r="EV205" s="24">
        <v>86</v>
      </c>
      <c r="EW205" s="24">
        <v>86</v>
      </c>
      <c r="EX205" s="24">
        <v>86</v>
      </c>
      <c r="EY205" s="24">
        <v>85</v>
      </c>
      <c r="EZ205" s="24">
        <v>83</v>
      </c>
      <c r="FA205" s="24">
        <v>81</v>
      </c>
      <c r="FB205" s="24">
        <v>80</v>
      </c>
      <c r="FC205" s="24">
        <v>77</v>
      </c>
      <c r="FD205" s="24">
        <v>75</v>
      </c>
      <c r="FE205" s="24">
        <v>73</v>
      </c>
      <c r="FF205" s="24">
        <v>71</v>
      </c>
      <c r="FG205" s="24">
        <v>69</v>
      </c>
      <c r="FH205" s="24">
        <v>67</v>
      </c>
      <c r="FI205" s="24">
        <v>66</v>
      </c>
      <c r="FJ205" s="24">
        <v>63</v>
      </c>
      <c r="FK205" s="24">
        <v>61</v>
      </c>
      <c r="FL205" s="24">
        <v>58</v>
      </c>
      <c r="FM205" s="24">
        <v>56</v>
      </c>
      <c r="FN205" s="24">
        <v>54</v>
      </c>
      <c r="FO205" s="24">
        <v>52</v>
      </c>
      <c r="FP205" s="24">
        <v>49</v>
      </c>
      <c r="FQ205" s="24">
        <v>47</v>
      </c>
      <c r="FR205" s="24">
        <v>44</v>
      </c>
      <c r="FS205" s="24">
        <v>41</v>
      </c>
      <c r="FT205" s="24">
        <v>38</v>
      </c>
      <c r="FU205" s="24">
        <v>36</v>
      </c>
      <c r="FV205" s="24">
        <v>34</v>
      </c>
      <c r="FW205" s="24">
        <v>31</v>
      </c>
      <c r="FX205" s="24">
        <v>29</v>
      </c>
      <c r="FY205" s="24">
        <v>28</v>
      </c>
      <c r="FZ205" s="24">
        <v>26</v>
      </c>
      <c r="GA205" s="24">
        <v>24</v>
      </c>
      <c r="GB205" s="24">
        <v>23</v>
      </c>
      <c r="GC205" s="24">
        <v>23</v>
      </c>
      <c r="GD205" s="24">
        <v>22</v>
      </c>
      <c r="GE205" s="24">
        <v>22</v>
      </c>
      <c r="GF205" s="24">
        <v>21</v>
      </c>
      <c r="GG205" s="24">
        <v>21</v>
      </c>
      <c r="GH205" s="24">
        <v>20</v>
      </c>
      <c r="GI205" s="24">
        <v>19</v>
      </c>
      <c r="GJ205" s="24">
        <v>18</v>
      </c>
      <c r="GK205" s="24">
        <v>18</v>
      </c>
      <c r="GL205" s="24">
        <v>16</v>
      </c>
      <c r="GM205" s="24">
        <v>15</v>
      </c>
      <c r="GN205" s="24">
        <v>13</v>
      </c>
      <c r="GO205" s="24">
        <v>12</v>
      </c>
      <c r="GP205" s="24">
        <v>10</v>
      </c>
      <c r="GQ205" s="24">
        <v>9</v>
      </c>
      <c r="GR205" s="24">
        <v>7</v>
      </c>
      <c r="GS205" s="24">
        <v>5</v>
      </c>
      <c r="GT205" s="24">
        <v>5</v>
      </c>
      <c r="GU205" s="24">
        <v>5</v>
      </c>
      <c r="GV205" s="24">
        <v>2</v>
      </c>
      <c r="GW205" s="24">
        <v>2</v>
      </c>
      <c r="GX205" s="24">
        <v>2</v>
      </c>
      <c r="GY205" s="25">
        <v>4</v>
      </c>
    </row>
    <row r="206" spans="1:207" s="17" customFormat="1" ht="12.75" hidden="1" x14ac:dyDescent="0.2">
      <c r="A206" s="23" t="s">
        <v>224</v>
      </c>
      <c r="B206" s="24">
        <v>2016</v>
      </c>
      <c r="C206" s="24">
        <f>SUM(Tabla1[[#This Row],[Hombres_0]:[Hombres_100 y más]])</f>
        <v>6144</v>
      </c>
      <c r="D206" s="24">
        <f>SUM(Tabla1[[#This Row],[Mujeres_0]:[Mujeres_100 y más]])</f>
        <v>6355</v>
      </c>
      <c r="E206" s="24">
        <f>Tabla1[[#This Row],[TOTAL HOMBRES]]+Tabla1[[#This Row],[TOTAL MUJERES]]</f>
        <v>12499</v>
      </c>
      <c r="F206" s="24">
        <v>103</v>
      </c>
      <c r="G206" s="24">
        <v>103</v>
      </c>
      <c r="H206" s="24">
        <v>102</v>
      </c>
      <c r="I206" s="24">
        <v>103</v>
      </c>
      <c r="J206" s="24">
        <v>103</v>
      </c>
      <c r="K206" s="24">
        <v>102</v>
      </c>
      <c r="L206" s="24">
        <v>101</v>
      </c>
      <c r="M206" s="24">
        <v>100</v>
      </c>
      <c r="N206" s="24">
        <v>100</v>
      </c>
      <c r="O206" s="24">
        <v>99</v>
      </c>
      <c r="P206" s="24">
        <v>100</v>
      </c>
      <c r="Q206" s="24">
        <v>100</v>
      </c>
      <c r="R206" s="24">
        <v>100</v>
      </c>
      <c r="S206" s="24">
        <v>100</v>
      </c>
      <c r="T206" s="24">
        <v>102</v>
      </c>
      <c r="U206" s="24">
        <v>104</v>
      </c>
      <c r="V206" s="24">
        <v>105</v>
      </c>
      <c r="W206" s="24">
        <v>105</v>
      </c>
      <c r="X206" s="24">
        <v>107</v>
      </c>
      <c r="Y206" s="24">
        <v>108</v>
      </c>
      <c r="Z206" s="24">
        <v>107</v>
      </c>
      <c r="AA206" s="24">
        <v>105</v>
      </c>
      <c r="AB206" s="24">
        <v>104</v>
      </c>
      <c r="AC206" s="24">
        <v>101</v>
      </c>
      <c r="AD206" s="24">
        <v>97</v>
      </c>
      <c r="AE206" s="24">
        <v>94</v>
      </c>
      <c r="AF206" s="24">
        <v>92</v>
      </c>
      <c r="AG206" s="24">
        <v>91</v>
      </c>
      <c r="AH206" s="24">
        <v>89</v>
      </c>
      <c r="AI206" s="24">
        <v>88</v>
      </c>
      <c r="AJ206" s="24">
        <v>87</v>
      </c>
      <c r="AK206" s="24">
        <v>86</v>
      </c>
      <c r="AL206" s="24">
        <v>85</v>
      </c>
      <c r="AM206" s="24">
        <v>83</v>
      </c>
      <c r="AN206" s="24">
        <v>82</v>
      </c>
      <c r="AO206" s="24">
        <v>80</v>
      </c>
      <c r="AP206" s="24">
        <v>79</v>
      </c>
      <c r="AQ206" s="24">
        <v>78</v>
      </c>
      <c r="AR206" s="24">
        <v>77</v>
      </c>
      <c r="AS206" s="24">
        <v>76</v>
      </c>
      <c r="AT206" s="24">
        <v>76</v>
      </c>
      <c r="AU206" s="24">
        <v>76</v>
      </c>
      <c r="AV206" s="24">
        <v>75</v>
      </c>
      <c r="AW206" s="24">
        <v>75</v>
      </c>
      <c r="AX206" s="24">
        <v>76</v>
      </c>
      <c r="AY206" s="24">
        <v>77</v>
      </c>
      <c r="AZ206" s="24">
        <v>76</v>
      </c>
      <c r="BA206" s="24">
        <v>77</v>
      </c>
      <c r="BB206" s="24">
        <v>76</v>
      </c>
      <c r="BC206" s="24">
        <v>76</v>
      </c>
      <c r="BD206" s="24">
        <v>75</v>
      </c>
      <c r="BE206" s="24">
        <v>74</v>
      </c>
      <c r="BF206" s="24">
        <v>73</v>
      </c>
      <c r="BG206" s="24">
        <v>70</v>
      </c>
      <c r="BH206" s="24">
        <v>69</v>
      </c>
      <c r="BI206" s="24">
        <v>67</v>
      </c>
      <c r="BJ206" s="24">
        <v>64</v>
      </c>
      <c r="BK206" s="24">
        <v>61</v>
      </c>
      <c r="BL206" s="24">
        <v>60</v>
      </c>
      <c r="BM206" s="24">
        <v>58</v>
      </c>
      <c r="BN206" s="24">
        <v>55</v>
      </c>
      <c r="BO206" s="24">
        <v>54</v>
      </c>
      <c r="BP206" s="24">
        <v>51</v>
      </c>
      <c r="BQ206" s="24">
        <v>50</v>
      </c>
      <c r="BR206" s="24">
        <v>47</v>
      </c>
      <c r="BS206" s="24">
        <v>45</v>
      </c>
      <c r="BT206" s="24">
        <v>43</v>
      </c>
      <c r="BU206" s="24">
        <v>40</v>
      </c>
      <c r="BV206" s="24">
        <v>37</v>
      </c>
      <c r="BW206" s="24">
        <v>35</v>
      </c>
      <c r="BX206" s="24">
        <v>32</v>
      </c>
      <c r="BY206" s="24">
        <v>30</v>
      </c>
      <c r="BZ206" s="24">
        <v>28</v>
      </c>
      <c r="CA206" s="24">
        <v>25</v>
      </c>
      <c r="CB206" s="24">
        <v>23</v>
      </c>
      <c r="CC206" s="24">
        <v>22</v>
      </c>
      <c r="CD206" s="24">
        <v>20</v>
      </c>
      <c r="CE206" s="24">
        <v>19</v>
      </c>
      <c r="CF206" s="24">
        <v>18</v>
      </c>
      <c r="CG206" s="24">
        <v>17</v>
      </c>
      <c r="CH206" s="24">
        <v>17</v>
      </c>
      <c r="CI206" s="24">
        <v>16</v>
      </c>
      <c r="CJ206" s="24">
        <v>15</v>
      </c>
      <c r="CK206" s="24">
        <v>15</v>
      </c>
      <c r="CL206" s="24">
        <v>15</v>
      </c>
      <c r="CM206" s="24">
        <v>15</v>
      </c>
      <c r="CN206" s="24">
        <v>13</v>
      </c>
      <c r="CO206" s="24">
        <v>13</v>
      </c>
      <c r="CP206" s="24">
        <v>12</v>
      </c>
      <c r="CQ206" s="24">
        <v>12</v>
      </c>
      <c r="CR206" s="24">
        <v>9</v>
      </c>
      <c r="CS206" s="24">
        <v>8</v>
      </c>
      <c r="CT206" s="24">
        <v>8</v>
      </c>
      <c r="CU206" s="24">
        <v>5</v>
      </c>
      <c r="CV206" s="24">
        <v>4</v>
      </c>
      <c r="CW206" s="24">
        <v>4</v>
      </c>
      <c r="CX206" s="24">
        <v>5</v>
      </c>
      <c r="CY206" s="24">
        <v>2</v>
      </c>
      <c r="CZ206" s="24">
        <v>2</v>
      </c>
      <c r="DA206" s="24">
        <v>2</v>
      </c>
      <c r="DB206" s="24">
        <v>2</v>
      </c>
      <c r="DC206" s="24">
        <v>90</v>
      </c>
      <c r="DD206" s="24">
        <v>90</v>
      </c>
      <c r="DE206" s="24">
        <v>90</v>
      </c>
      <c r="DF206" s="24">
        <v>89</v>
      </c>
      <c r="DG206" s="24">
        <v>89</v>
      </c>
      <c r="DH206" s="24">
        <v>89</v>
      </c>
      <c r="DI206" s="24">
        <v>88</v>
      </c>
      <c r="DJ206" s="24">
        <v>89</v>
      </c>
      <c r="DK206" s="24">
        <v>89</v>
      </c>
      <c r="DL206" s="24">
        <v>90</v>
      </c>
      <c r="DM206" s="24">
        <v>91</v>
      </c>
      <c r="DN206" s="24">
        <v>91</v>
      </c>
      <c r="DO206" s="24">
        <v>93</v>
      </c>
      <c r="DP206" s="24">
        <v>94</v>
      </c>
      <c r="DQ206" s="24">
        <v>96</v>
      </c>
      <c r="DR206" s="24">
        <v>98</v>
      </c>
      <c r="DS206" s="24">
        <v>101</v>
      </c>
      <c r="DT206" s="24">
        <v>103</v>
      </c>
      <c r="DU206" s="24">
        <v>104</v>
      </c>
      <c r="DV206" s="24">
        <v>104</v>
      </c>
      <c r="DW206" s="24">
        <v>103</v>
      </c>
      <c r="DX206" s="24">
        <v>102</v>
      </c>
      <c r="DY206" s="24">
        <v>100</v>
      </c>
      <c r="DZ206" s="24">
        <v>97</v>
      </c>
      <c r="EA206" s="24">
        <v>95</v>
      </c>
      <c r="EB206" s="24">
        <v>91</v>
      </c>
      <c r="EC206" s="24">
        <v>90</v>
      </c>
      <c r="ED206" s="24">
        <v>89</v>
      </c>
      <c r="EE206" s="24">
        <v>88</v>
      </c>
      <c r="EF206" s="24">
        <v>89</v>
      </c>
      <c r="EG206" s="24">
        <v>88</v>
      </c>
      <c r="EH206" s="24">
        <v>88</v>
      </c>
      <c r="EI206" s="24">
        <v>88</v>
      </c>
      <c r="EJ206" s="24">
        <v>88</v>
      </c>
      <c r="EK206" s="24">
        <v>88</v>
      </c>
      <c r="EL206" s="24">
        <v>87</v>
      </c>
      <c r="EM206" s="24">
        <v>87</v>
      </c>
      <c r="EN206" s="24">
        <v>86</v>
      </c>
      <c r="EO206" s="24">
        <v>86</v>
      </c>
      <c r="EP206" s="24">
        <v>86</v>
      </c>
      <c r="EQ206" s="24">
        <v>86</v>
      </c>
      <c r="ER206" s="24">
        <v>86</v>
      </c>
      <c r="ES206" s="24">
        <v>85</v>
      </c>
      <c r="ET206" s="24">
        <v>87</v>
      </c>
      <c r="EU206" s="24">
        <v>87</v>
      </c>
      <c r="EV206" s="24">
        <v>87</v>
      </c>
      <c r="EW206" s="24">
        <v>87</v>
      </c>
      <c r="EX206" s="24">
        <v>87</v>
      </c>
      <c r="EY206" s="24">
        <v>86</v>
      </c>
      <c r="EZ206" s="24">
        <v>84</v>
      </c>
      <c r="FA206" s="24">
        <v>83</v>
      </c>
      <c r="FB206" s="24">
        <v>81</v>
      </c>
      <c r="FC206" s="24">
        <v>80</v>
      </c>
      <c r="FD206" s="24">
        <v>78</v>
      </c>
      <c r="FE206" s="24">
        <v>76</v>
      </c>
      <c r="FF206" s="24">
        <v>74</v>
      </c>
      <c r="FG206" s="24">
        <v>71</v>
      </c>
      <c r="FH206" s="24">
        <v>69</v>
      </c>
      <c r="FI206" s="24">
        <v>67</v>
      </c>
      <c r="FJ206" s="24">
        <v>64</v>
      </c>
      <c r="FK206" s="24">
        <v>63</v>
      </c>
      <c r="FL206" s="24">
        <v>61</v>
      </c>
      <c r="FM206" s="24">
        <v>58</v>
      </c>
      <c r="FN206" s="24">
        <v>55</v>
      </c>
      <c r="FO206" s="24">
        <v>53</v>
      </c>
      <c r="FP206" s="24">
        <v>50</v>
      </c>
      <c r="FQ206" s="24">
        <v>49</v>
      </c>
      <c r="FR206" s="24">
        <v>46</v>
      </c>
      <c r="FS206" s="24">
        <v>43</v>
      </c>
      <c r="FT206" s="24">
        <v>40</v>
      </c>
      <c r="FU206" s="24">
        <v>37</v>
      </c>
      <c r="FV206" s="24">
        <v>35</v>
      </c>
      <c r="FW206" s="24">
        <v>33</v>
      </c>
      <c r="FX206" s="24">
        <v>31</v>
      </c>
      <c r="FY206" s="24">
        <v>29</v>
      </c>
      <c r="FZ206" s="24">
        <v>27</v>
      </c>
      <c r="GA206" s="24">
        <v>26</v>
      </c>
      <c r="GB206" s="24">
        <v>25</v>
      </c>
      <c r="GC206" s="24">
        <v>25</v>
      </c>
      <c r="GD206" s="24">
        <v>24</v>
      </c>
      <c r="GE206" s="24">
        <v>23</v>
      </c>
      <c r="GF206" s="24">
        <v>22</v>
      </c>
      <c r="GG206" s="24">
        <v>22</v>
      </c>
      <c r="GH206" s="24">
        <v>21</v>
      </c>
      <c r="GI206" s="24">
        <v>19</v>
      </c>
      <c r="GJ206" s="24">
        <v>19</v>
      </c>
      <c r="GK206" s="24">
        <v>18</v>
      </c>
      <c r="GL206" s="24">
        <v>16</v>
      </c>
      <c r="GM206" s="24">
        <v>15</v>
      </c>
      <c r="GN206" s="24">
        <v>13</v>
      </c>
      <c r="GO206" s="24">
        <v>13</v>
      </c>
      <c r="GP206" s="24">
        <v>11</v>
      </c>
      <c r="GQ206" s="24">
        <v>9</v>
      </c>
      <c r="GR206" s="24">
        <v>7</v>
      </c>
      <c r="GS206" s="24">
        <v>5</v>
      </c>
      <c r="GT206" s="24">
        <v>5</v>
      </c>
      <c r="GU206" s="24">
        <v>5</v>
      </c>
      <c r="GV206" s="24">
        <v>5</v>
      </c>
      <c r="GW206" s="24">
        <v>2</v>
      </c>
      <c r="GX206" s="24">
        <v>2</v>
      </c>
      <c r="GY206" s="25">
        <v>4</v>
      </c>
    </row>
    <row r="207" spans="1:207" s="17" customFormat="1" ht="12.75" hidden="1" x14ac:dyDescent="0.2">
      <c r="A207" s="23" t="s">
        <v>224</v>
      </c>
      <c r="B207" s="24">
        <v>2017</v>
      </c>
      <c r="C207" s="24">
        <f>SUM(Tabla1[[#This Row],[Hombres_0]:[Hombres_100 y más]])</f>
        <v>6245</v>
      </c>
      <c r="D207" s="24">
        <f>SUM(Tabla1[[#This Row],[Mujeres_0]:[Mujeres_100 y más]])</f>
        <v>6435</v>
      </c>
      <c r="E207" s="24">
        <f>Tabla1[[#This Row],[TOTAL HOMBRES]]+Tabla1[[#This Row],[TOTAL MUJERES]]</f>
        <v>12680</v>
      </c>
      <c r="F207" s="24">
        <v>103</v>
      </c>
      <c r="G207" s="24">
        <v>103</v>
      </c>
      <c r="H207" s="24">
        <v>102</v>
      </c>
      <c r="I207" s="24">
        <v>103</v>
      </c>
      <c r="J207" s="24">
        <v>103</v>
      </c>
      <c r="K207" s="24">
        <v>102</v>
      </c>
      <c r="L207" s="24">
        <v>101</v>
      </c>
      <c r="M207" s="24">
        <v>101</v>
      </c>
      <c r="N207" s="24">
        <v>100</v>
      </c>
      <c r="O207" s="24">
        <v>100</v>
      </c>
      <c r="P207" s="24">
        <v>100</v>
      </c>
      <c r="Q207" s="24">
        <v>100</v>
      </c>
      <c r="R207" s="24">
        <v>100</v>
      </c>
      <c r="S207" s="24">
        <v>101</v>
      </c>
      <c r="T207" s="24">
        <v>102</v>
      </c>
      <c r="U207" s="24">
        <v>104</v>
      </c>
      <c r="V207" s="24">
        <v>105</v>
      </c>
      <c r="W207" s="24">
        <v>106</v>
      </c>
      <c r="X207" s="24">
        <v>107</v>
      </c>
      <c r="Y207" s="24">
        <v>108</v>
      </c>
      <c r="Z207" s="24">
        <v>107</v>
      </c>
      <c r="AA207" s="24">
        <v>106</v>
      </c>
      <c r="AB207" s="24">
        <v>104</v>
      </c>
      <c r="AC207" s="24">
        <v>103</v>
      </c>
      <c r="AD207" s="24">
        <v>100</v>
      </c>
      <c r="AE207" s="24">
        <v>97</v>
      </c>
      <c r="AF207" s="24">
        <v>94</v>
      </c>
      <c r="AG207" s="24">
        <v>91</v>
      </c>
      <c r="AH207" s="24">
        <v>90</v>
      </c>
      <c r="AI207" s="24">
        <v>88</v>
      </c>
      <c r="AJ207" s="24">
        <v>87</v>
      </c>
      <c r="AK207" s="24">
        <v>87</v>
      </c>
      <c r="AL207" s="24">
        <v>86</v>
      </c>
      <c r="AM207" s="24">
        <v>83</v>
      </c>
      <c r="AN207" s="24">
        <v>83</v>
      </c>
      <c r="AO207" s="24">
        <v>82</v>
      </c>
      <c r="AP207" s="24">
        <v>81</v>
      </c>
      <c r="AQ207" s="24">
        <v>80</v>
      </c>
      <c r="AR207" s="24">
        <v>79</v>
      </c>
      <c r="AS207" s="24">
        <v>78</v>
      </c>
      <c r="AT207" s="24">
        <v>78</v>
      </c>
      <c r="AU207" s="24">
        <v>77</v>
      </c>
      <c r="AV207" s="24">
        <v>77</v>
      </c>
      <c r="AW207" s="24">
        <v>77</v>
      </c>
      <c r="AX207" s="24">
        <v>76</v>
      </c>
      <c r="AY207" s="24">
        <v>78</v>
      </c>
      <c r="AZ207" s="24">
        <v>78</v>
      </c>
      <c r="BA207" s="24">
        <v>78</v>
      </c>
      <c r="BB207" s="24">
        <v>78</v>
      </c>
      <c r="BC207" s="24">
        <v>77</v>
      </c>
      <c r="BD207" s="24">
        <v>75</v>
      </c>
      <c r="BE207" s="24">
        <v>74</v>
      </c>
      <c r="BF207" s="24">
        <v>73</v>
      </c>
      <c r="BG207" s="24">
        <v>72</v>
      </c>
      <c r="BH207" s="24">
        <v>70</v>
      </c>
      <c r="BI207" s="24">
        <v>69</v>
      </c>
      <c r="BJ207" s="24">
        <v>67</v>
      </c>
      <c r="BK207" s="24">
        <v>64</v>
      </c>
      <c r="BL207" s="24">
        <v>62</v>
      </c>
      <c r="BM207" s="24">
        <v>60</v>
      </c>
      <c r="BN207" s="24">
        <v>58</v>
      </c>
      <c r="BO207" s="24">
        <v>56</v>
      </c>
      <c r="BP207" s="24">
        <v>53</v>
      </c>
      <c r="BQ207" s="24">
        <v>52</v>
      </c>
      <c r="BR207" s="24">
        <v>49</v>
      </c>
      <c r="BS207" s="24">
        <v>47</v>
      </c>
      <c r="BT207" s="24">
        <v>46</v>
      </c>
      <c r="BU207" s="24">
        <v>44</v>
      </c>
      <c r="BV207" s="24">
        <v>41</v>
      </c>
      <c r="BW207" s="24">
        <v>38</v>
      </c>
      <c r="BX207" s="24">
        <v>34</v>
      </c>
      <c r="BY207" s="24">
        <v>32</v>
      </c>
      <c r="BZ207" s="24">
        <v>29</v>
      </c>
      <c r="CA207" s="24">
        <v>27</v>
      </c>
      <c r="CB207" s="24">
        <v>25</v>
      </c>
      <c r="CC207" s="24">
        <v>23</v>
      </c>
      <c r="CD207" s="24">
        <v>20</v>
      </c>
      <c r="CE207" s="24">
        <v>19</v>
      </c>
      <c r="CF207" s="24">
        <v>17</v>
      </c>
      <c r="CG207" s="24">
        <v>17</v>
      </c>
      <c r="CH207" s="24">
        <v>17</v>
      </c>
      <c r="CI207" s="24">
        <v>15</v>
      </c>
      <c r="CJ207" s="24">
        <v>15</v>
      </c>
      <c r="CK207" s="24">
        <v>15</v>
      </c>
      <c r="CL207" s="24">
        <v>15</v>
      </c>
      <c r="CM207" s="24">
        <v>15</v>
      </c>
      <c r="CN207" s="24">
        <v>13</v>
      </c>
      <c r="CO207" s="24">
        <v>13</v>
      </c>
      <c r="CP207" s="24">
        <v>12</v>
      </c>
      <c r="CQ207" s="24">
        <v>12</v>
      </c>
      <c r="CR207" s="24">
        <v>11</v>
      </c>
      <c r="CS207" s="24">
        <v>9</v>
      </c>
      <c r="CT207" s="24">
        <v>8</v>
      </c>
      <c r="CU207" s="24">
        <v>7</v>
      </c>
      <c r="CV207" s="24">
        <v>5</v>
      </c>
      <c r="CW207" s="24">
        <v>4</v>
      </c>
      <c r="CX207" s="24">
        <v>4</v>
      </c>
      <c r="CY207" s="24">
        <v>5</v>
      </c>
      <c r="CZ207" s="24">
        <v>2</v>
      </c>
      <c r="DA207" s="24">
        <v>2</v>
      </c>
      <c r="DB207" s="24">
        <v>2</v>
      </c>
      <c r="DC207" s="24">
        <v>88</v>
      </c>
      <c r="DD207" s="24">
        <v>90</v>
      </c>
      <c r="DE207" s="24">
        <v>89</v>
      </c>
      <c r="DF207" s="24">
        <v>88</v>
      </c>
      <c r="DG207" s="24">
        <v>88</v>
      </c>
      <c r="DH207" s="24">
        <v>89</v>
      </c>
      <c r="DI207" s="24">
        <v>88</v>
      </c>
      <c r="DJ207" s="24">
        <v>88</v>
      </c>
      <c r="DK207" s="24">
        <v>89</v>
      </c>
      <c r="DL207" s="24">
        <v>89</v>
      </c>
      <c r="DM207" s="24">
        <v>90</v>
      </c>
      <c r="DN207" s="24">
        <v>91</v>
      </c>
      <c r="DO207" s="24">
        <v>92</v>
      </c>
      <c r="DP207" s="24">
        <v>93</v>
      </c>
      <c r="DQ207" s="24">
        <v>95</v>
      </c>
      <c r="DR207" s="24">
        <v>97</v>
      </c>
      <c r="DS207" s="24">
        <v>99</v>
      </c>
      <c r="DT207" s="24">
        <v>101</v>
      </c>
      <c r="DU207" s="24">
        <v>102</v>
      </c>
      <c r="DV207" s="24">
        <v>103</v>
      </c>
      <c r="DW207" s="24">
        <v>103</v>
      </c>
      <c r="DX207" s="24">
        <v>102</v>
      </c>
      <c r="DY207" s="24">
        <v>100</v>
      </c>
      <c r="DZ207" s="24">
        <v>99</v>
      </c>
      <c r="EA207" s="24">
        <v>96</v>
      </c>
      <c r="EB207" s="24">
        <v>94</v>
      </c>
      <c r="EC207" s="24">
        <v>91</v>
      </c>
      <c r="ED207" s="24">
        <v>90</v>
      </c>
      <c r="EE207" s="24">
        <v>89</v>
      </c>
      <c r="EF207" s="24">
        <v>88</v>
      </c>
      <c r="EG207" s="24">
        <v>89</v>
      </c>
      <c r="EH207" s="24">
        <v>88</v>
      </c>
      <c r="EI207" s="24">
        <v>89</v>
      </c>
      <c r="EJ207" s="24">
        <v>89</v>
      </c>
      <c r="EK207" s="24">
        <v>88</v>
      </c>
      <c r="EL207" s="24">
        <v>88</v>
      </c>
      <c r="EM207" s="24">
        <v>88</v>
      </c>
      <c r="EN207" s="24">
        <v>88</v>
      </c>
      <c r="EO207" s="24">
        <v>87</v>
      </c>
      <c r="EP207" s="24">
        <v>88</v>
      </c>
      <c r="EQ207" s="24">
        <v>87</v>
      </c>
      <c r="ER207" s="24">
        <v>88</v>
      </c>
      <c r="ES207" s="24">
        <v>88</v>
      </c>
      <c r="ET207" s="24">
        <v>86</v>
      </c>
      <c r="EU207" s="24">
        <v>87</v>
      </c>
      <c r="EV207" s="24">
        <v>87</v>
      </c>
      <c r="EW207" s="24">
        <v>87</v>
      </c>
      <c r="EX207" s="24">
        <v>87</v>
      </c>
      <c r="EY207" s="24">
        <v>86</v>
      </c>
      <c r="EZ207" s="24">
        <v>85</v>
      </c>
      <c r="FA207" s="24">
        <v>83</v>
      </c>
      <c r="FB207" s="24">
        <v>82</v>
      </c>
      <c r="FC207" s="24">
        <v>80</v>
      </c>
      <c r="FD207" s="24">
        <v>78</v>
      </c>
      <c r="FE207" s="24">
        <v>77</v>
      </c>
      <c r="FF207" s="24">
        <v>75</v>
      </c>
      <c r="FG207" s="24">
        <v>73</v>
      </c>
      <c r="FH207" s="24">
        <v>72</v>
      </c>
      <c r="FI207" s="24">
        <v>70</v>
      </c>
      <c r="FJ207" s="24">
        <v>67</v>
      </c>
      <c r="FK207" s="24">
        <v>65</v>
      </c>
      <c r="FL207" s="24">
        <v>64</v>
      </c>
      <c r="FM207" s="24">
        <v>61</v>
      </c>
      <c r="FN207" s="24">
        <v>59</v>
      </c>
      <c r="FO207" s="24">
        <v>56</v>
      </c>
      <c r="FP207" s="24">
        <v>54</v>
      </c>
      <c r="FQ207" s="24">
        <v>52</v>
      </c>
      <c r="FR207" s="24">
        <v>49</v>
      </c>
      <c r="FS207" s="24">
        <v>46</v>
      </c>
      <c r="FT207" s="24">
        <v>44</v>
      </c>
      <c r="FU207" s="24">
        <v>41</v>
      </c>
      <c r="FV207" s="24">
        <v>38</v>
      </c>
      <c r="FW207" s="24">
        <v>35</v>
      </c>
      <c r="FX207" s="24">
        <v>33</v>
      </c>
      <c r="FY207" s="24">
        <v>30</v>
      </c>
      <c r="FZ207" s="24">
        <v>29</v>
      </c>
      <c r="GA207" s="24">
        <v>28</v>
      </c>
      <c r="GB207" s="24">
        <v>27</v>
      </c>
      <c r="GC207" s="24">
        <v>25</v>
      </c>
      <c r="GD207" s="24">
        <v>25</v>
      </c>
      <c r="GE207" s="24">
        <v>24</v>
      </c>
      <c r="GF207" s="24">
        <v>22</v>
      </c>
      <c r="GG207" s="24">
        <v>22</v>
      </c>
      <c r="GH207" s="24">
        <v>21</v>
      </c>
      <c r="GI207" s="24">
        <v>20</v>
      </c>
      <c r="GJ207" s="24">
        <v>19</v>
      </c>
      <c r="GK207" s="24">
        <v>18</v>
      </c>
      <c r="GL207" s="24">
        <v>16</v>
      </c>
      <c r="GM207" s="24">
        <v>15</v>
      </c>
      <c r="GN207" s="24">
        <v>14</v>
      </c>
      <c r="GO207" s="24">
        <v>13</v>
      </c>
      <c r="GP207" s="24">
        <v>12</v>
      </c>
      <c r="GQ207" s="24">
        <v>10</v>
      </c>
      <c r="GR207" s="24">
        <v>9</v>
      </c>
      <c r="GS207" s="24">
        <v>7</v>
      </c>
      <c r="GT207" s="24">
        <v>5</v>
      </c>
      <c r="GU207" s="24">
        <v>4</v>
      </c>
      <c r="GV207" s="24">
        <v>4</v>
      </c>
      <c r="GW207" s="24">
        <v>5</v>
      </c>
      <c r="GX207" s="24">
        <v>2</v>
      </c>
      <c r="GY207" s="25">
        <v>4</v>
      </c>
    </row>
    <row r="208" spans="1:207" s="17" customFormat="1" ht="12.75" hidden="1" x14ac:dyDescent="0.2">
      <c r="A208" s="23" t="s">
        <v>224</v>
      </c>
      <c r="B208" s="24">
        <v>2018</v>
      </c>
      <c r="C208" s="24">
        <f>SUM(Tabla1[[#This Row],[Hombres_0]:[Hombres_100 y más]])</f>
        <v>6373</v>
      </c>
      <c r="D208" s="24">
        <f>SUM(Tabla1[[#This Row],[Mujeres_0]:[Mujeres_100 y más]])</f>
        <v>6567</v>
      </c>
      <c r="E208" s="24">
        <f>Tabla1[[#This Row],[TOTAL HOMBRES]]+Tabla1[[#This Row],[TOTAL MUJERES]]</f>
        <v>12940</v>
      </c>
      <c r="F208" s="24">
        <v>103</v>
      </c>
      <c r="G208" s="24">
        <v>104</v>
      </c>
      <c r="H208" s="24">
        <v>103</v>
      </c>
      <c r="I208" s="24">
        <v>104</v>
      </c>
      <c r="J208" s="24">
        <v>104</v>
      </c>
      <c r="K208" s="24">
        <v>103</v>
      </c>
      <c r="L208" s="24">
        <v>102</v>
      </c>
      <c r="M208" s="24">
        <v>103</v>
      </c>
      <c r="N208" s="24">
        <v>101</v>
      </c>
      <c r="O208" s="24">
        <v>101</v>
      </c>
      <c r="P208" s="24">
        <v>102</v>
      </c>
      <c r="Q208" s="24">
        <v>100</v>
      </c>
      <c r="R208" s="24">
        <v>102</v>
      </c>
      <c r="S208" s="24">
        <v>103</v>
      </c>
      <c r="T208" s="24">
        <v>103</v>
      </c>
      <c r="U208" s="24">
        <v>104</v>
      </c>
      <c r="V208" s="24">
        <v>107</v>
      </c>
      <c r="W208" s="24">
        <v>106</v>
      </c>
      <c r="X208" s="24">
        <v>109</v>
      </c>
      <c r="Y208" s="24">
        <v>107</v>
      </c>
      <c r="Z208" s="24">
        <v>109</v>
      </c>
      <c r="AA208" s="24">
        <v>108</v>
      </c>
      <c r="AB208" s="24">
        <v>108</v>
      </c>
      <c r="AC208" s="24">
        <v>105</v>
      </c>
      <c r="AD208" s="24">
        <v>106</v>
      </c>
      <c r="AE208" s="24">
        <v>102</v>
      </c>
      <c r="AF208" s="24">
        <v>97</v>
      </c>
      <c r="AG208" s="24">
        <v>94</v>
      </c>
      <c r="AH208" s="24">
        <v>90</v>
      </c>
      <c r="AI208" s="24">
        <v>89</v>
      </c>
      <c r="AJ208" s="24">
        <v>87</v>
      </c>
      <c r="AK208" s="24">
        <v>87</v>
      </c>
      <c r="AL208" s="24">
        <v>86</v>
      </c>
      <c r="AM208" s="24">
        <v>85</v>
      </c>
      <c r="AN208" s="24">
        <v>82</v>
      </c>
      <c r="AO208" s="24">
        <v>82</v>
      </c>
      <c r="AP208" s="24">
        <v>82</v>
      </c>
      <c r="AQ208" s="24">
        <v>79</v>
      </c>
      <c r="AR208" s="24">
        <v>81</v>
      </c>
      <c r="AS208" s="24">
        <v>81</v>
      </c>
      <c r="AT208" s="24">
        <v>80</v>
      </c>
      <c r="AU208" s="24">
        <v>80</v>
      </c>
      <c r="AV208" s="24">
        <v>78</v>
      </c>
      <c r="AW208" s="24">
        <v>80</v>
      </c>
      <c r="AX208" s="24">
        <v>79</v>
      </c>
      <c r="AY208" s="24">
        <v>79</v>
      </c>
      <c r="AZ208" s="24">
        <v>79</v>
      </c>
      <c r="BA208" s="24">
        <v>80</v>
      </c>
      <c r="BB208" s="24">
        <v>81</v>
      </c>
      <c r="BC208" s="24">
        <v>80</v>
      </c>
      <c r="BD208" s="24">
        <v>78</v>
      </c>
      <c r="BE208" s="24">
        <v>78</v>
      </c>
      <c r="BF208" s="24">
        <v>76</v>
      </c>
      <c r="BG208" s="24">
        <v>76</v>
      </c>
      <c r="BH208" s="24">
        <v>72</v>
      </c>
      <c r="BI208" s="24">
        <v>71</v>
      </c>
      <c r="BJ208" s="24">
        <v>68</v>
      </c>
      <c r="BK208" s="24">
        <v>66</v>
      </c>
      <c r="BL208" s="24">
        <v>65</v>
      </c>
      <c r="BM208" s="24">
        <v>62</v>
      </c>
      <c r="BN208" s="24">
        <v>59</v>
      </c>
      <c r="BO208" s="24">
        <v>59</v>
      </c>
      <c r="BP208" s="24">
        <v>55</v>
      </c>
      <c r="BQ208" s="24">
        <v>54</v>
      </c>
      <c r="BR208" s="24">
        <v>52</v>
      </c>
      <c r="BS208" s="24">
        <v>50</v>
      </c>
      <c r="BT208" s="24">
        <v>48</v>
      </c>
      <c r="BU208" s="24">
        <v>48</v>
      </c>
      <c r="BV208" s="24">
        <v>43</v>
      </c>
      <c r="BW208" s="24">
        <v>40</v>
      </c>
      <c r="BX208" s="24">
        <v>37</v>
      </c>
      <c r="BY208" s="24">
        <v>32</v>
      </c>
      <c r="BZ208" s="24">
        <v>32</v>
      </c>
      <c r="CA208" s="24">
        <v>27</v>
      </c>
      <c r="CB208" s="24">
        <v>25</v>
      </c>
      <c r="CC208" s="24">
        <v>23</v>
      </c>
      <c r="CD208" s="24">
        <v>20</v>
      </c>
      <c r="CE208" s="24">
        <v>19</v>
      </c>
      <c r="CF208" s="24">
        <v>16</v>
      </c>
      <c r="CG208" s="24">
        <v>17</v>
      </c>
      <c r="CH208" s="24">
        <v>15</v>
      </c>
      <c r="CI208" s="24">
        <v>15</v>
      </c>
      <c r="CJ208" s="24">
        <v>15</v>
      </c>
      <c r="CK208" s="24">
        <v>14</v>
      </c>
      <c r="CL208" s="24">
        <v>14</v>
      </c>
      <c r="CM208" s="24">
        <v>15</v>
      </c>
      <c r="CN208" s="24">
        <v>12</v>
      </c>
      <c r="CO208" s="24">
        <v>14</v>
      </c>
      <c r="CP208" s="24">
        <v>12</v>
      </c>
      <c r="CQ208" s="24">
        <v>11</v>
      </c>
      <c r="CR208" s="24">
        <v>12</v>
      </c>
      <c r="CS208" s="24">
        <v>10</v>
      </c>
      <c r="CT208" s="24">
        <v>7</v>
      </c>
      <c r="CU208" s="24">
        <v>8</v>
      </c>
      <c r="CV208" s="24">
        <v>4</v>
      </c>
      <c r="CW208" s="24">
        <v>5</v>
      </c>
      <c r="CX208" s="24">
        <v>3</v>
      </c>
      <c r="CY208" s="24">
        <v>5</v>
      </c>
      <c r="CZ208" s="24">
        <v>3</v>
      </c>
      <c r="DA208" s="24">
        <v>2</v>
      </c>
      <c r="DB208" s="24">
        <v>2</v>
      </c>
      <c r="DC208" s="24">
        <v>91</v>
      </c>
      <c r="DD208" s="24">
        <v>91</v>
      </c>
      <c r="DE208" s="24">
        <v>91</v>
      </c>
      <c r="DF208" s="24">
        <v>90</v>
      </c>
      <c r="DG208" s="24">
        <v>90</v>
      </c>
      <c r="DH208" s="24">
        <v>90</v>
      </c>
      <c r="DI208" s="24">
        <v>91</v>
      </c>
      <c r="DJ208" s="24">
        <v>90</v>
      </c>
      <c r="DK208" s="24">
        <v>90</v>
      </c>
      <c r="DL208" s="24">
        <v>90</v>
      </c>
      <c r="DM208" s="24">
        <v>92</v>
      </c>
      <c r="DN208" s="24">
        <v>92</v>
      </c>
      <c r="DO208" s="24">
        <v>93</v>
      </c>
      <c r="DP208" s="24">
        <v>94</v>
      </c>
      <c r="DQ208" s="24">
        <v>95</v>
      </c>
      <c r="DR208" s="24">
        <v>97</v>
      </c>
      <c r="DS208" s="24">
        <v>99</v>
      </c>
      <c r="DT208" s="24">
        <v>102</v>
      </c>
      <c r="DU208" s="24">
        <v>103</v>
      </c>
      <c r="DV208" s="24">
        <v>104</v>
      </c>
      <c r="DW208" s="24">
        <v>103</v>
      </c>
      <c r="DX208" s="24">
        <v>104</v>
      </c>
      <c r="DY208" s="24">
        <v>102</v>
      </c>
      <c r="DZ208" s="24">
        <v>101</v>
      </c>
      <c r="EA208" s="24">
        <v>98</v>
      </c>
      <c r="EB208" s="24">
        <v>95</v>
      </c>
      <c r="EC208" s="24">
        <v>94</v>
      </c>
      <c r="ED208" s="24">
        <v>92</v>
      </c>
      <c r="EE208" s="24">
        <v>90</v>
      </c>
      <c r="EF208" s="24">
        <v>87</v>
      </c>
      <c r="EG208" s="24">
        <v>87</v>
      </c>
      <c r="EH208" s="24">
        <v>88</v>
      </c>
      <c r="EI208" s="24">
        <v>89</v>
      </c>
      <c r="EJ208" s="24">
        <v>89</v>
      </c>
      <c r="EK208" s="24">
        <v>90</v>
      </c>
      <c r="EL208" s="24">
        <v>89</v>
      </c>
      <c r="EM208" s="24">
        <v>90</v>
      </c>
      <c r="EN208" s="24">
        <v>90</v>
      </c>
      <c r="EO208" s="24">
        <v>91</v>
      </c>
      <c r="EP208" s="24">
        <v>91</v>
      </c>
      <c r="EQ208" s="24">
        <v>91</v>
      </c>
      <c r="ER208" s="24">
        <v>89</v>
      </c>
      <c r="ES208" s="24">
        <v>90</v>
      </c>
      <c r="ET208" s="24">
        <v>88</v>
      </c>
      <c r="EU208" s="24">
        <v>88</v>
      </c>
      <c r="EV208" s="24">
        <v>89</v>
      </c>
      <c r="EW208" s="24">
        <v>89</v>
      </c>
      <c r="EX208" s="24">
        <v>90</v>
      </c>
      <c r="EY208" s="24">
        <v>88</v>
      </c>
      <c r="EZ208" s="24">
        <v>87</v>
      </c>
      <c r="FA208" s="24">
        <v>86</v>
      </c>
      <c r="FB208" s="24">
        <v>85</v>
      </c>
      <c r="FC208" s="24">
        <v>82</v>
      </c>
      <c r="FD208" s="24">
        <v>82</v>
      </c>
      <c r="FE208" s="24">
        <v>80</v>
      </c>
      <c r="FF208" s="24">
        <v>78</v>
      </c>
      <c r="FG208" s="24">
        <v>76</v>
      </c>
      <c r="FH208" s="24">
        <v>74</v>
      </c>
      <c r="FI208" s="24">
        <v>72</v>
      </c>
      <c r="FJ208" s="24">
        <v>68</v>
      </c>
      <c r="FK208" s="24">
        <v>67</v>
      </c>
      <c r="FL208" s="24">
        <v>66</v>
      </c>
      <c r="FM208" s="24">
        <v>64</v>
      </c>
      <c r="FN208" s="24">
        <v>62</v>
      </c>
      <c r="FO208" s="24">
        <v>60</v>
      </c>
      <c r="FP208" s="24">
        <v>57</v>
      </c>
      <c r="FQ208" s="24">
        <v>53</v>
      </c>
      <c r="FR208" s="24">
        <v>52</v>
      </c>
      <c r="FS208" s="24">
        <v>48</v>
      </c>
      <c r="FT208" s="24">
        <v>46</v>
      </c>
      <c r="FU208" s="24">
        <v>42</v>
      </c>
      <c r="FV208" s="24">
        <v>40</v>
      </c>
      <c r="FW208" s="24">
        <v>36</v>
      </c>
      <c r="FX208" s="24">
        <v>33</v>
      </c>
      <c r="FY208" s="24">
        <v>32</v>
      </c>
      <c r="FZ208" s="24">
        <v>29</v>
      </c>
      <c r="GA208" s="24">
        <v>28</v>
      </c>
      <c r="GB208" s="24">
        <v>25</v>
      </c>
      <c r="GC208" s="24">
        <v>25</v>
      </c>
      <c r="GD208" s="24">
        <v>25</v>
      </c>
      <c r="GE208" s="24">
        <v>23</v>
      </c>
      <c r="GF208" s="24">
        <v>23</v>
      </c>
      <c r="GG208" s="24">
        <v>23</v>
      </c>
      <c r="GH208" s="24">
        <v>20</v>
      </c>
      <c r="GI208" s="24">
        <v>20</v>
      </c>
      <c r="GJ208" s="24">
        <v>20</v>
      </c>
      <c r="GK208" s="24">
        <v>18</v>
      </c>
      <c r="GL208" s="24">
        <v>17</v>
      </c>
      <c r="GM208" s="24">
        <v>15</v>
      </c>
      <c r="GN208" s="24">
        <v>14</v>
      </c>
      <c r="GO208" s="24">
        <v>12</v>
      </c>
      <c r="GP208" s="24">
        <v>12</v>
      </c>
      <c r="GQ208" s="24">
        <v>10</v>
      </c>
      <c r="GR208" s="24">
        <v>9</v>
      </c>
      <c r="GS208" s="24">
        <v>8</v>
      </c>
      <c r="GT208" s="24">
        <v>6</v>
      </c>
      <c r="GU208" s="24">
        <v>4</v>
      </c>
      <c r="GV208" s="24">
        <v>4</v>
      </c>
      <c r="GW208" s="24">
        <v>4</v>
      </c>
      <c r="GX208" s="24">
        <v>4</v>
      </c>
      <c r="GY208" s="25">
        <v>4</v>
      </c>
    </row>
    <row r="209" spans="1:207" s="17" customFormat="1" ht="12.75" hidden="1" x14ac:dyDescent="0.2">
      <c r="A209" s="23" t="s">
        <v>224</v>
      </c>
      <c r="B209" s="24">
        <v>2019</v>
      </c>
      <c r="C209" s="24">
        <f>SUM(Tabla1[[#This Row],[Hombres_0]:[Hombres_100 y más]])</f>
        <v>6506</v>
      </c>
      <c r="D209" s="24">
        <f>SUM(Tabla1[[#This Row],[Mujeres_0]:[Mujeres_100 y más]])</f>
        <v>6690</v>
      </c>
      <c r="E209" s="24">
        <f>Tabla1[[#This Row],[TOTAL HOMBRES]]+Tabla1[[#This Row],[TOTAL MUJERES]]</f>
        <v>13196</v>
      </c>
      <c r="F209" s="24">
        <v>105</v>
      </c>
      <c r="G209" s="24">
        <v>105</v>
      </c>
      <c r="H209" s="24">
        <v>106</v>
      </c>
      <c r="I209" s="24">
        <v>104</v>
      </c>
      <c r="J209" s="24">
        <v>106</v>
      </c>
      <c r="K209" s="24">
        <v>104</v>
      </c>
      <c r="L209" s="24">
        <v>104</v>
      </c>
      <c r="M209" s="24">
        <v>104</v>
      </c>
      <c r="N209" s="24">
        <v>103</v>
      </c>
      <c r="O209" s="24">
        <v>102</v>
      </c>
      <c r="P209" s="24">
        <v>104</v>
      </c>
      <c r="Q209" s="24">
        <v>103</v>
      </c>
      <c r="R209" s="24">
        <v>103</v>
      </c>
      <c r="S209" s="24">
        <v>104</v>
      </c>
      <c r="T209" s="24">
        <v>104</v>
      </c>
      <c r="U209" s="24">
        <v>106</v>
      </c>
      <c r="V209" s="24">
        <v>108</v>
      </c>
      <c r="W209" s="24">
        <v>110</v>
      </c>
      <c r="X209" s="24">
        <v>109</v>
      </c>
      <c r="Y209" s="24">
        <v>110</v>
      </c>
      <c r="Z209" s="24">
        <v>111</v>
      </c>
      <c r="AA209" s="24">
        <v>112</v>
      </c>
      <c r="AB209" s="24">
        <v>111</v>
      </c>
      <c r="AC209" s="24">
        <v>108</v>
      </c>
      <c r="AD209" s="24">
        <v>110</v>
      </c>
      <c r="AE209" s="24">
        <v>105</v>
      </c>
      <c r="AF209" s="24">
        <v>102</v>
      </c>
      <c r="AG209" s="24">
        <v>96</v>
      </c>
      <c r="AH209" s="24">
        <v>93</v>
      </c>
      <c r="AI209" s="24">
        <v>89</v>
      </c>
      <c r="AJ209" s="24">
        <v>89</v>
      </c>
      <c r="AK209" s="24">
        <v>87</v>
      </c>
      <c r="AL209" s="24">
        <v>87</v>
      </c>
      <c r="AM209" s="24">
        <v>85</v>
      </c>
      <c r="AN209" s="24">
        <v>82</v>
      </c>
      <c r="AO209" s="24">
        <v>83</v>
      </c>
      <c r="AP209" s="24">
        <v>82</v>
      </c>
      <c r="AQ209" s="24">
        <v>81</v>
      </c>
      <c r="AR209" s="24">
        <v>82</v>
      </c>
      <c r="AS209" s="24">
        <v>83</v>
      </c>
      <c r="AT209" s="24">
        <v>81</v>
      </c>
      <c r="AU209" s="24">
        <v>81</v>
      </c>
      <c r="AV209" s="24">
        <v>79</v>
      </c>
      <c r="AW209" s="24">
        <v>82</v>
      </c>
      <c r="AX209" s="24">
        <v>81</v>
      </c>
      <c r="AY209" s="24">
        <v>81</v>
      </c>
      <c r="AZ209" s="24">
        <v>79</v>
      </c>
      <c r="BA209" s="24">
        <v>81</v>
      </c>
      <c r="BB209" s="24">
        <v>82</v>
      </c>
      <c r="BC209" s="24">
        <v>81</v>
      </c>
      <c r="BD209" s="24">
        <v>80</v>
      </c>
      <c r="BE209" s="24">
        <v>80</v>
      </c>
      <c r="BF209" s="24">
        <v>78</v>
      </c>
      <c r="BG209" s="24">
        <v>76</v>
      </c>
      <c r="BH209" s="24">
        <v>73</v>
      </c>
      <c r="BI209" s="24">
        <v>73</v>
      </c>
      <c r="BJ209" s="24">
        <v>70</v>
      </c>
      <c r="BK209" s="24">
        <v>68</v>
      </c>
      <c r="BL209" s="24">
        <v>65</v>
      </c>
      <c r="BM209" s="24">
        <v>65</v>
      </c>
      <c r="BN209" s="24">
        <v>61</v>
      </c>
      <c r="BO209" s="24">
        <v>59</v>
      </c>
      <c r="BP209" s="24">
        <v>59</v>
      </c>
      <c r="BQ209" s="24">
        <v>55</v>
      </c>
      <c r="BR209" s="24">
        <v>54</v>
      </c>
      <c r="BS209" s="24">
        <v>51</v>
      </c>
      <c r="BT209" s="24">
        <v>51</v>
      </c>
      <c r="BU209" s="24">
        <v>49</v>
      </c>
      <c r="BV209" s="24">
        <v>45</v>
      </c>
      <c r="BW209" s="24">
        <v>42</v>
      </c>
      <c r="BX209" s="24">
        <v>39</v>
      </c>
      <c r="BY209" s="24">
        <v>35</v>
      </c>
      <c r="BZ209" s="24">
        <v>32</v>
      </c>
      <c r="CA209" s="24">
        <v>29</v>
      </c>
      <c r="CB209" s="24">
        <v>27</v>
      </c>
      <c r="CC209" s="24">
        <v>22</v>
      </c>
      <c r="CD209" s="24">
        <v>22</v>
      </c>
      <c r="CE209" s="24">
        <v>18</v>
      </c>
      <c r="CF209" s="24">
        <v>18</v>
      </c>
      <c r="CG209" s="24">
        <v>18</v>
      </c>
      <c r="CH209" s="24">
        <v>16</v>
      </c>
      <c r="CI209" s="24">
        <v>15</v>
      </c>
      <c r="CJ209" s="24">
        <v>14</v>
      </c>
      <c r="CK209" s="24">
        <v>16</v>
      </c>
      <c r="CL209" s="24">
        <v>14</v>
      </c>
      <c r="CM209" s="24">
        <v>14</v>
      </c>
      <c r="CN209" s="24">
        <v>13</v>
      </c>
      <c r="CO209" s="24">
        <v>13</v>
      </c>
      <c r="CP209" s="24">
        <v>12</v>
      </c>
      <c r="CQ209" s="24">
        <v>12</v>
      </c>
      <c r="CR209" s="24">
        <v>12</v>
      </c>
      <c r="CS209" s="24">
        <v>9</v>
      </c>
      <c r="CT209" s="24">
        <v>8</v>
      </c>
      <c r="CU209" s="24">
        <v>7</v>
      </c>
      <c r="CV209" s="24">
        <v>5</v>
      </c>
      <c r="CW209" s="24">
        <v>5</v>
      </c>
      <c r="CX209" s="24">
        <v>4</v>
      </c>
      <c r="CY209" s="24">
        <v>4</v>
      </c>
      <c r="CZ209" s="24">
        <v>4</v>
      </c>
      <c r="DA209" s="24">
        <v>3</v>
      </c>
      <c r="DB209" s="24">
        <v>2</v>
      </c>
      <c r="DC209" s="24">
        <v>91</v>
      </c>
      <c r="DD209" s="24">
        <v>93</v>
      </c>
      <c r="DE209" s="24">
        <v>92</v>
      </c>
      <c r="DF209" s="24">
        <v>92</v>
      </c>
      <c r="DG209" s="24">
        <v>92</v>
      </c>
      <c r="DH209" s="24">
        <v>92</v>
      </c>
      <c r="DI209" s="24">
        <v>91</v>
      </c>
      <c r="DJ209" s="24">
        <v>92</v>
      </c>
      <c r="DK209" s="24">
        <v>92</v>
      </c>
      <c r="DL209" s="24">
        <v>93</v>
      </c>
      <c r="DM209" s="24">
        <v>93</v>
      </c>
      <c r="DN209" s="24">
        <v>94</v>
      </c>
      <c r="DO209" s="24">
        <v>93</v>
      </c>
      <c r="DP209" s="24">
        <v>96</v>
      </c>
      <c r="DQ209" s="24">
        <v>97</v>
      </c>
      <c r="DR209" s="24">
        <v>99</v>
      </c>
      <c r="DS209" s="24">
        <v>99</v>
      </c>
      <c r="DT209" s="24">
        <v>104</v>
      </c>
      <c r="DU209" s="24">
        <v>104</v>
      </c>
      <c r="DV209" s="24">
        <v>105</v>
      </c>
      <c r="DW209" s="24">
        <v>106</v>
      </c>
      <c r="DX209" s="24">
        <v>106</v>
      </c>
      <c r="DY209" s="24">
        <v>104</v>
      </c>
      <c r="DZ209" s="24">
        <v>102</v>
      </c>
      <c r="EA209" s="24">
        <v>100</v>
      </c>
      <c r="EB209" s="24">
        <v>99</v>
      </c>
      <c r="EC209" s="24">
        <v>97</v>
      </c>
      <c r="ED209" s="24">
        <v>94</v>
      </c>
      <c r="EE209" s="24">
        <v>91</v>
      </c>
      <c r="EF209" s="24">
        <v>88</v>
      </c>
      <c r="EG209" s="24">
        <v>88</v>
      </c>
      <c r="EH209" s="24">
        <v>88</v>
      </c>
      <c r="EI209" s="24">
        <v>88</v>
      </c>
      <c r="EJ209" s="24">
        <v>91</v>
      </c>
      <c r="EK209" s="24">
        <v>90</v>
      </c>
      <c r="EL209" s="24">
        <v>91</v>
      </c>
      <c r="EM209" s="24">
        <v>91</v>
      </c>
      <c r="EN209" s="24">
        <v>92</v>
      </c>
      <c r="EO209" s="24">
        <v>93</v>
      </c>
      <c r="EP209" s="24">
        <v>90</v>
      </c>
      <c r="EQ209" s="24">
        <v>92</v>
      </c>
      <c r="ER209" s="24">
        <v>91</v>
      </c>
      <c r="ES209" s="24">
        <v>91</v>
      </c>
      <c r="ET209" s="24">
        <v>90</v>
      </c>
      <c r="EU209" s="24">
        <v>89</v>
      </c>
      <c r="EV209" s="24">
        <v>90</v>
      </c>
      <c r="EW209" s="24">
        <v>89</v>
      </c>
      <c r="EX209" s="24">
        <v>89</v>
      </c>
      <c r="EY209" s="24">
        <v>89</v>
      </c>
      <c r="EZ209" s="24">
        <v>88</v>
      </c>
      <c r="FA209" s="24">
        <v>87</v>
      </c>
      <c r="FB209" s="24">
        <v>86</v>
      </c>
      <c r="FC209" s="24">
        <v>84</v>
      </c>
      <c r="FD209" s="24">
        <v>83</v>
      </c>
      <c r="FE209" s="24">
        <v>80</v>
      </c>
      <c r="FF209" s="24">
        <v>80</v>
      </c>
      <c r="FG209" s="24">
        <v>78</v>
      </c>
      <c r="FH209" s="24">
        <v>75</v>
      </c>
      <c r="FI209" s="24">
        <v>73</v>
      </c>
      <c r="FJ209" s="24">
        <v>70</v>
      </c>
      <c r="FK209" s="24">
        <v>69</v>
      </c>
      <c r="FL209" s="24">
        <v>68</v>
      </c>
      <c r="FM209" s="24">
        <v>65</v>
      </c>
      <c r="FN209" s="24">
        <v>64</v>
      </c>
      <c r="FO209" s="24">
        <v>63</v>
      </c>
      <c r="FP209" s="24">
        <v>59</v>
      </c>
      <c r="FQ209" s="24">
        <v>54</v>
      </c>
      <c r="FR209" s="24">
        <v>54</v>
      </c>
      <c r="FS209" s="24">
        <v>51</v>
      </c>
      <c r="FT209" s="24">
        <v>47</v>
      </c>
      <c r="FU209" s="24">
        <v>45</v>
      </c>
      <c r="FV209" s="24">
        <v>40</v>
      </c>
      <c r="FW209" s="24">
        <v>38</v>
      </c>
      <c r="FX209" s="24">
        <v>36</v>
      </c>
      <c r="FY209" s="24">
        <v>33</v>
      </c>
      <c r="FZ209" s="24">
        <v>29</v>
      </c>
      <c r="GA209" s="24">
        <v>30</v>
      </c>
      <c r="GB209" s="24">
        <v>27</v>
      </c>
      <c r="GC209" s="24">
        <v>26</v>
      </c>
      <c r="GD209" s="24">
        <v>26</v>
      </c>
      <c r="GE209" s="24">
        <v>24</v>
      </c>
      <c r="GF209" s="24">
        <v>23</v>
      </c>
      <c r="GG209" s="24">
        <v>24</v>
      </c>
      <c r="GH209" s="24">
        <v>22</v>
      </c>
      <c r="GI209" s="24">
        <v>19</v>
      </c>
      <c r="GJ209" s="24">
        <v>21</v>
      </c>
      <c r="GK209" s="24">
        <v>18</v>
      </c>
      <c r="GL209" s="24">
        <v>18</v>
      </c>
      <c r="GM209" s="24">
        <v>15</v>
      </c>
      <c r="GN209" s="24">
        <v>15</v>
      </c>
      <c r="GO209" s="24">
        <v>12</v>
      </c>
      <c r="GP209" s="24">
        <v>11</v>
      </c>
      <c r="GQ209" s="24">
        <v>12</v>
      </c>
      <c r="GR209" s="24">
        <v>9</v>
      </c>
      <c r="GS209" s="24">
        <v>8</v>
      </c>
      <c r="GT209" s="24">
        <v>6</v>
      </c>
      <c r="GU209" s="24">
        <v>5</v>
      </c>
      <c r="GV209" s="24">
        <v>5</v>
      </c>
      <c r="GW209" s="24">
        <v>3</v>
      </c>
      <c r="GX209" s="24">
        <v>4</v>
      </c>
      <c r="GY209" s="25">
        <v>5</v>
      </c>
    </row>
    <row r="210" spans="1:207" s="17" customFormat="1" ht="12.75" hidden="1" x14ac:dyDescent="0.2">
      <c r="A210" s="23" t="s">
        <v>224</v>
      </c>
      <c r="B210" s="24">
        <v>2020</v>
      </c>
      <c r="C210" s="24">
        <f>SUM(Tabla1[[#This Row],[Hombres_0]:[Hombres_100 y más]])</f>
        <v>6609</v>
      </c>
      <c r="D210" s="24">
        <f>SUM(Tabla1[[#This Row],[Mujeres_0]:[Mujeres_100 y más]])</f>
        <v>6787</v>
      </c>
      <c r="E210" s="24">
        <f>Tabla1[[#This Row],[TOTAL HOMBRES]]+Tabla1[[#This Row],[TOTAL MUJERES]]</f>
        <v>13396</v>
      </c>
      <c r="F210" s="24">
        <v>105</v>
      </c>
      <c r="G210" s="24">
        <v>106</v>
      </c>
      <c r="H210" s="24">
        <v>107</v>
      </c>
      <c r="I210" s="24">
        <v>106</v>
      </c>
      <c r="J210" s="24">
        <v>106</v>
      </c>
      <c r="K210" s="24">
        <v>105</v>
      </c>
      <c r="L210" s="24">
        <v>105</v>
      </c>
      <c r="M210" s="24">
        <v>105</v>
      </c>
      <c r="N210" s="24">
        <v>104</v>
      </c>
      <c r="O210" s="24">
        <v>104</v>
      </c>
      <c r="P210" s="24">
        <v>103</v>
      </c>
      <c r="Q210" s="24">
        <v>105</v>
      </c>
      <c r="R210" s="24">
        <v>104</v>
      </c>
      <c r="S210" s="24">
        <v>105</v>
      </c>
      <c r="T210" s="24">
        <v>106</v>
      </c>
      <c r="U210" s="24">
        <v>108</v>
      </c>
      <c r="V210" s="24">
        <v>108</v>
      </c>
      <c r="W210" s="24">
        <v>111</v>
      </c>
      <c r="X210" s="24">
        <v>111</v>
      </c>
      <c r="Y210" s="24">
        <v>111</v>
      </c>
      <c r="Z210" s="24">
        <v>115</v>
      </c>
      <c r="AA210" s="24">
        <v>113</v>
      </c>
      <c r="AB210" s="24">
        <v>113</v>
      </c>
      <c r="AC210" s="24">
        <v>112</v>
      </c>
      <c r="AD210" s="24">
        <v>112</v>
      </c>
      <c r="AE210" s="24">
        <v>108</v>
      </c>
      <c r="AF210" s="24">
        <v>105</v>
      </c>
      <c r="AG210" s="24">
        <v>99</v>
      </c>
      <c r="AH210" s="24">
        <v>96</v>
      </c>
      <c r="AI210" s="24">
        <v>91</v>
      </c>
      <c r="AJ210" s="24">
        <v>90</v>
      </c>
      <c r="AK210" s="24">
        <v>86</v>
      </c>
      <c r="AL210" s="24">
        <v>87</v>
      </c>
      <c r="AM210" s="24">
        <v>85</v>
      </c>
      <c r="AN210" s="24">
        <v>83</v>
      </c>
      <c r="AO210" s="24">
        <v>83</v>
      </c>
      <c r="AP210" s="24">
        <v>82</v>
      </c>
      <c r="AQ210" s="24">
        <v>82</v>
      </c>
      <c r="AR210" s="24">
        <v>82</v>
      </c>
      <c r="AS210" s="24">
        <v>83</v>
      </c>
      <c r="AT210" s="24">
        <v>84</v>
      </c>
      <c r="AU210" s="24">
        <v>81</v>
      </c>
      <c r="AV210" s="24">
        <v>81</v>
      </c>
      <c r="AW210" s="24">
        <v>82</v>
      </c>
      <c r="AX210" s="24">
        <v>83</v>
      </c>
      <c r="AY210" s="24">
        <v>82</v>
      </c>
      <c r="AZ210" s="24">
        <v>81</v>
      </c>
      <c r="BA210" s="24">
        <v>81</v>
      </c>
      <c r="BB210" s="24">
        <v>82</v>
      </c>
      <c r="BC210" s="24">
        <v>82</v>
      </c>
      <c r="BD210" s="24">
        <v>81</v>
      </c>
      <c r="BE210" s="24">
        <v>81</v>
      </c>
      <c r="BF210" s="24">
        <v>80</v>
      </c>
      <c r="BG210" s="24">
        <v>77</v>
      </c>
      <c r="BH210" s="24">
        <v>74</v>
      </c>
      <c r="BI210" s="24">
        <v>74</v>
      </c>
      <c r="BJ210" s="24">
        <v>71</v>
      </c>
      <c r="BK210" s="24">
        <v>70</v>
      </c>
      <c r="BL210" s="24">
        <v>67</v>
      </c>
      <c r="BM210" s="24">
        <v>65</v>
      </c>
      <c r="BN210" s="24">
        <v>63</v>
      </c>
      <c r="BO210" s="24">
        <v>61</v>
      </c>
      <c r="BP210" s="24">
        <v>59</v>
      </c>
      <c r="BQ210" s="24">
        <v>57</v>
      </c>
      <c r="BR210" s="24">
        <v>55</v>
      </c>
      <c r="BS210" s="24">
        <v>54</v>
      </c>
      <c r="BT210" s="24">
        <v>53</v>
      </c>
      <c r="BU210" s="24">
        <v>50</v>
      </c>
      <c r="BV210" s="24">
        <v>47</v>
      </c>
      <c r="BW210" s="24">
        <v>44</v>
      </c>
      <c r="BX210" s="24">
        <v>40</v>
      </c>
      <c r="BY210" s="24">
        <v>35</v>
      </c>
      <c r="BZ210" s="24">
        <v>36</v>
      </c>
      <c r="CA210" s="24">
        <v>30</v>
      </c>
      <c r="CB210" s="24">
        <v>27</v>
      </c>
      <c r="CC210" s="24">
        <v>24</v>
      </c>
      <c r="CD210" s="24">
        <v>22</v>
      </c>
      <c r="CE210" s="24">
        <v>19</v>
      </c>
      <c r="CF210" s="24">
        <v>19</v>
      </c>
      <c r="CG210" s="24">
        <v>18</v>
      </c>
      <c r="CH210" s="24">
        <v>15</v>
      </c>
      <c r="CI210" s="24">
        <v>17</v>
      </c>
      <c r="CJ210" s="24">
        <v>14</v>
      </c>
      <c r="CK210" s="24">
        <v>16</v>
      </c>
      <c r="CL210" s="24">
        <v>14</v>
      </c>
      <c r="CM210" s="24">
        <v>14</v>
      </c>
      <c r="CN210" s="24">
        <v>14</v>
      </c>
      <c r="CO210" s="24">
        <v>13</v>
      </c>
      <c r="CP210" s="24">
        <v>12</v>
      </c>
      <c r="CQ210" s="24">
        <v>11</v>
      </c>
      <c r="CR210" s="24">
        <v>12</v>
      </c>
      <c r="CS210" s="24">
        <v>9</v>
      </c>
      <c r="CT210" s="24">
        <v>9</v>
      </c>
      <c r="CU210" s="24">
        <v>7</v>
      </c>
      <c r="CV210" s="24">
        <v>4</v>
      </c>
      <c r="CW210" s="24">
        <v>6</v>
      </c>
      <c r="CX210" s="24">
        <v>5</v>
      </c>
      <c r="CY210" s="24">
        <v>4</v>
      </c>
      <c r="CZ210" s="24">
        <v>3</v>
      </c>
      <c r="DA210" s="24">
        <v>4</v>
      </c>
      <c r="DB210" s="24">
        <v>2</v>
      </c>
      <c r="DC210" s="24">
        <v>91</v>
      </c>
      <c r="DD210" s="24">
        <v>93</v>
      </c>
      <c r="DE210" s="24">
        <v>94</v>
      </c>
      <c r="DF210" s="24">
        <v>93</v>
      </c>
      <c r="DG210" s="24">
        <v>93</v>
      </c>
      <c r="DH210" s="24">
        <v>93</v>
      </c>
      <c r="DI210" s="24">
        <v>93</v>
      </c>
      <c r="DJ210" s="24">
        <v>93</v>
      </c>
      <c r="DK210" s="24">
        <v>93</v>
      </c>
      <c r="DL210" s="24">
        <v>94</v>
      </c>
      <c r="DM210" s="24">
        <v>94</v>
      </c>
      <c r="DN210" s="24">
        <v>94</v>
      </c>
      <c r="DO210" s="24">
        <v>96</v>
      </c>
      <c r="DP210" s="24">
        <v>96</v>
      </c>
      <c r="DQ210" s="24">
        <v>98</v>
      </c>
      <c r="DR210" s="24">
        <v>100</v>
      </c>
      <c r="DS210" s="24">
        <v>101</v>
      </c>
      <c r="DT210" s="24">
        <v>103</v>
      </c>
      <c r="DU210" s="24">
        <v>106</v>
      </c>
      <c r="DV210" s="24">
        <v>106</v>
      </c>
      <c r="DW210" s="24">
        <v>106</v>
      </c>
      <c r="DX210" s="24">
        <v>108</v>
      </c>
      <c r="DY210" s="24">
        <v>106</v>
      </c>
      <c r="DZ210" s="24">
        <v>104</v>
      </c>
      <c r="EA210" s="24">
        <v>102</v>
      </c>
      <c r="EB210" s="24">
        <v>101</v>
      </c>
      <c r="EC210" s="24">
        <v>100</v>
      </c>
      <c r="ED210" s="24">
        <v>96</v>
      </c>
      <c r="EE210" s="24">
        <v>92</v>
      </c>
      <c r="EF210" s="24">
        <v>90</v>
      </c>
      <c r="EG210" s="24">
        <v>88</v>
      </c>
      <c r="EH210" s="24">
        <v>89</v>
      </c>
      <c r="EI210" s="24">
        <v>87</v>
      </c>
      <c r="EJ210" s="24">
        <v>91</v>
      </c>
      <c r="EK210" s="24">
        <v>90</v>
      </c>
      <c r="EL210" s="24">
        <v>92</v>
      </c>
      <c r="EM210" s="24">
        <v>92</v>
      </c>
      <c r="EN210" s="24">
        <v>92</v>
      </c>
      <c r="EO210" s="24">
        <v>93</v>
      </c>
      <c r="EP210" s="24">
        <v>93</v>
      </c>
      <c r="EQ210" s="24">
        <v>93</v>
      </c>
      <c r="ER210" s="24">
        <v>91</v>
      </c>
      <c r="ES210" s="24">
        <v>92</v>
      </c>
      <c r="ET210" s="24">
        <v>91</v>
      </c>
      <c r="EU210" s="24">
        <v>91</v>
      </c>
      <c r="EV210" s="24">
        <v>89</v>
      </c>
      <c r="EW210" s="24">
        <v>90</v>
      </c>
      <c r="EX210" s="24">
        <v>89</v>
      </c>
      <c r="EY210" s="24">
        <v>89</v>
      </c>
      <c r="EZ210" s="24">
        <v>89</v>
      </c>
      <c r="FA210" s="24">
        <v>87</v>
      </c>
      <c r="FB210" s="24">
        <v>87</v>
      </c>
      <c r="FC210" s="24">
        <v>85</v>
      </c>
      <c r="FD210" s="24">
        <v>83</v>
      </c>
      <c r="FE210" s="24">
        <v>82</v>
      </c>
      <c r="FF210" s="24">
        <v>80</v>
      </c>
      <c r="FG210" s="24">
        <v>79</v>
      </c>
      <c r="FH210" s="24">
        <v>77</v>
      </c>
      <c r="FI210" s="24">
        <v>74</v>
      </c>
      <c r="FJ210" s="24">
        <v>71</v>
      </c>
      <c r="FK210" s="24">
        <v>71</v>
      </c>
      <c r="FL210" s="24">
        <v>69</v>
      </c>
      <c r="FM210" s="24">
        <v>67</v>
      </c>
      <c r="FN210" s="24">
        <v>66</v>
      </c>
      <c r="FO210" s="24">
        <v>64</v>
      </c>
      <c r="FP210" s="24">
        <v>60</v>
      </c>
      <c r="FQ210" s="24">
        <v>57</v>
      </c>
      <c r="FR210" s="24">
        <v>56</v>
      </c>
      <c r="FS210" s="24">
        <v>51</v>
      </c>
      <c r="FT210" s="24">
        <v>50</v>
      </c>
      <c r="FU210" s="24">
        <v>47</v>
      </c>
      <c r="FV210" s="24">
        <v>42</v>
      </c>
      <c r="FW210" s="24">
        <v>40</v>
      </c>
      <c r="FX210" s="24">
        <v>36</v>
      </c>
      <c r="FY210" s="24">
        <v>34</v>
      </c>
      <c r="FZ210" s="24">
        <v>31</v>
      </c>
      <c r="GA210" s="24">
        <v>31</v>
      </c>
      <c r="GB210" s="24">
        <v>28</v>
      </c>
      <c r="GC210" s="24">
        <v>27</v>
      </c>
      <c r="GD210" s="24">
        <v>26</v>
      </c>
      <c r="GE210" s="24">
        <v>26</v>
      </c>
      <c r="GF210" s="24">
        <v>24</v>
      </c>
      <c r="GG210" s="24">
        <v>25</v>
      </c>
      <c r="GH210" s="24">
        <v>22</v>
      </c>
      <c r="GI210" s="24">
        <v>21</v>
      </c>
      <c r="GJ210" s="24">
        <v>20</v>
      </c>
      <c r="GK210" s="24">
        <v>19</v>
      </c>
      <c r="GL210" s="24">
        <v>18</v>
      </c>
      <c r="GM210" s="24">
        <v>16</v>
      </c>
      <c r="GN210" s="24">
        <v>14</v>
      </c>
      <c r="GO210" s="24">
        <v>13</v>
      </c>
      <c r="GP210" s="24">
        <v>12</v>
      </c>
      <c r="GQ210" s="24">
        <v>12</v>
      </c>
      <c r="GR210" s="24">
        <v>9</v>
      </c>
      <c r="GS210" s="24">
        <v>8</v>
      </c>
      <c r="GT210" s="24">
        <v>6</v>
      </c>
      <c r="GU210" s="24">
        <v>5</v>
      </c>
      <c r="GV210" s="24">
        <v>5</v>
      </c>
      <c r="GW210" s="24">
        <v>4</v>
      </c>
      <c r="GX210" s="24">
        <v>4</v>
      </c>
      <c r="GY210" s="25">
        <v>6</v>
      </c>
    </row>
    <row r="211" spans="1:207" s="17" customFormat="1" ht="14.25" x14ac:dyDescent="0.2">
      <c r="A211" s="23" t="s">
        <v>224</v>
      </c>
      <c r="B211" s="24">
        <v>2021</v>
      </c>
      <c r="C211" s="24">
        <f>SUM(Tabla1[[#This Row],[Hombres_0]:[Hombres_100 y más]])</f>
        <v>6658</v>
      </c>
      <c r="D211" s="24">
        <f>SUM(Tabla1[[#This Row],[Mujeres_0]:[Mujeres_100 y más]])</f>
        <v>6835</v>
      </c>
      <c r="E211" s="24">
        <f>Tabla1[[#This Row],[TOTAL HOMBRES]]+Tabla1[[#This Row],[TOTAL MUJERES]]</f>
        <v>13493</v>
      </c>
      <c r="F211" s="26">
        <v>104</v>
      </c>
      <c r="G211" s="26">
        <v>106</v>
      </c>
      <c r="H211" s="26">
        <v>106</v>
      </c>
      <c r="I211" s="26">
        <v>107</v>
      </c>
      <c r="J211" s="26">
        <v>105</v>
      </c>
      <c r="K211" s="26">
        <v>105</v>
      </c>
      <c r="L211" s="26">
        <v>105</v>
      </c>
      <c r="M211" s="26">
        <v>105</v>
      </c>
      <c r="N211" s="26">
        <v>104</v>
      </c>
      <c r="O211" s="26">
        <v>104</v>
      </c>
      <c r="P211" s="26">
        <v>104</v>
      </c>
      <c r="Q211" s="26">
        <v>105</v>
      </c>
      <c r="R211" s="26">
        <v>104</v>
      </c>
      <c r="S211" s="26">
        <v>106</v>
      </c>
      <c r="T211" s="26">
        <v>106</v>
      </c>
      <c r="U211" s="26">
        <v>107</v>
      </c>
      <c r="V211" s="26">
        <v>109</v>
      </c>
      <c r="W211" s="26">
        <v>112</v>
      </c>
      <c r="X211" s="26">
        <v>111</v>
      </c>
      <c r="Y211" s="26">
        <v>112</v>
      </c>
      <c r="Z211" s="26">
        <v>114</v>
      </c>
      <c r="AA211" s="26">
        <v>115</v>
      </c>
      <c r="AB211" s="26">
        <v>114</v>
      </c>
      <c r="AC211" s="26">
        <v>113</v>
      </c>
      <c r="AD211" s="26">
        <v>113</v>
      </c>
      <c r="AE211" s="26">
        <v>109</v>
      </c>
      <c r="AF211" s="26">
        <v>107</v>
      </c>
      <c r="AG211" s="26">
        <v>101</v>
      </c>
      <c r="AH211" s="26">
        <v>98</v>
      </c>
      <c r="AI211" s="26">
        <v>93</v>
      </c>
      <c r="AJ211" s="26">
        <v>91</v>
      </c>
      <c r="AK211" s="26">
        <v>88</v>
      </c>
      <c r="AL211" s="26">
        <v>85</v>
      </c>
      <c r="AM211" s="26">
        <v>85</v>
      </c>
      <c r="AN211" s="26">
        <v>82</v>
      </c>
      <c r="AO211" s="26">
        <v>82</v>
      </c>
      <c r="AP211" s="26">
        <v>82</v>
      </c>
      <c r="AQ211" s="26">
        <v>82</v>
      </c>
      <c r="AR211" s="26">
        <v>83</v>
      </c>
      <c r="AS211" s="26">
        <v>83</v>
      </c>
      <c r="AT211" s="26">
        <v>83</v>
      </c>
      <c r="AU211" s="26">
        <v>82</v>
      </c>
      <c r="AV211" s="26">
        <v>82</v>
      </c>
      <c r="AW211" s="26">
        <v>83</v>
      </c>
      <c r="AX211" s="26">
        <v>83</v>
      </c>
      <c r="AY211" s="26">
        <v>83</v>
      </c>
      <c r="AZ211" s="26">
        <v>82</v>
      </c>
      <c r="BA211" s="26">
        <v>82</v>
      </c>
      <c r="BB211" s="26">
        <v>81</v>
      </c>
      <c r="BC211" s="26">
        <v>83</v>
      </c>
      <c r="BD211" s="26">
        <v>81</v>
      </c>
      <c r="BE211" s="26">
        <v>81</v>
      </c>
      <c r="BF211" s="26">
        <v>80</v>
      </c>
      <c r="BG211" s="26">
        <v>79</v>
      </c>
      <c r="BH211" s="26">
        <v>75</v>
      </c>
      <c r="BI211" s="26">
        <v>74</v>
      </c>
      <c r="BJ211" s="26">
        <v>70</v>
      </c>
      <c r="BK211" s="26">
        <v>72</v>
      </c>
      <c r="BL211" s="26">
        <v>68</v>
      </c>
      <c r="BM211" s="26">
        <v>66</v>
      </c>
      <c r="BN211" s="26">
        <v>65</v>
      </c>
      <c r="BO211" s="26">
        <v>61</v>
      </c>
      <c r="BP211" s="26">
        <v>61</v>
      </c>
      <c r="BQ211" s="26">
        <v>58</v>
      </c>
      <c r="BR211" s="26">
        <v>57</v>
      </c>
      <c r="BS211" s="26">
        <v>55</v>
      </c>
      <c r="BT211" s="26">
        <v>53</v>
      </c>
      <c r="BU211" s="26">
        <v>52</v>
      </c>
      <c r="BV211" s="26">
        <v>48</v>
      </c>
      <c r="BW211" s="26">
        <v>45</v>
      </c>
      <c r="BX211" s="26">
        <v>41</v>
      </c>
      <c r="BY211" s="26">
        <v>37</v>
      </c>
      <c r="BZ211" s="26">
        <v>36</v>
      </c>
      <c r="CA211" s="26">
        <v>32</v>
      </c>
      <c r="CB211" s="26">
        <v>29</v>
      </c>
      <c r="CC211" s="26">
        <v>24</v>
      </c>
      <c r="CD211" s="26">
        <v>22</v>
      </c>
      <c r="CE211" s="26">
        <v>21</v>
      </c>
      <c r="CF211" s="26">
        <v>19</v>
      </c>
      <c r="CG211" s="26">
        <v>18</v>
      </c>
      <c r="CH211" s="26">
        <v>16</v>
      </c>
      <c r="CI211" s="26">
        <v>17</v>
      </c>
      <c r="CJ211" s="26">
        <v>15</v>
      </c>
      <c r="CK211" s="26">
        <v>16</v>
      </c>
      <c r="CL211" s="26">
        <v>14</v>
      </c>
      <c r="CM211" s="26">
        <v>15</v>
      </c>
      <c r="CN211" s="26">
        <v>12</v>
      </c>
      <c r="CO211" s="26">
        <v>14</v>
      </c>
      <c r="CP211" s="26">
        <v>12</v>
      </c>
      <c r="CQ211" s="26">
        <v>11</v>
      </c>
      <c r="CR211" s="26">
        <v>11</v>
      </c>
      <c r="CS211" s="26">
        <v>10</v>
      </c>
      <c r="CT211" s="26">
        <v>8</v>
      </c>
      <c r="CU211" s="26">
        <v>7</v>
      </c>
      <c r="CV211" s="26">
        <v>5</v>
      </c>
      <c r="CW211" s="26">
        <v>6</v>
      </c>
      <c r="CX211" s="26">
        <v>3</v>
      </c>
      <c r="CY211" s="26">
        <v>4</v>
      </c>
      <c r="CZ211" s="26">
        <v>4</v>
      </c>
      <c r="DA211" s="26">
        <v>5</v>
      </c>
      <c r="DB211" s="26">
        <v>2</v>
      </c>
      <c r="DC211" s="26">
        <v>91</v>
      </c>
      <c r="DD211" s="26">
        <v>91</v>
      </c>
      <c r="DE211" s="26">
        <v>93</v>
      </c>
      <c r="DF211" s="26">
        <v>94</v>
      </c>
      <c r="DG211" s="26">
        <v>93</v>
      </c>
      <c r="DH211" s="26">
        <v>94</v>
      </c>
      <c r="DI211" s="26">
        <v>92</v>
      </c>
      <c r="DJ211" s="26">
        <v>94</v>
      </c>
      <c r="DK211" s="26">
        <v>93</v>
      </c>
      <c r="DL211" s="26">
        <v>94</v>
      </c>
      <c r="DM211" s="26">
        <v>95</v>
      </c>
      <c r="DN211" s="26">
        <v>95</v>
      </c>
      <c r="DO211" s="26">
        <v>96</v>
      </c>
      <c r="DP211" s="26">
        <v>97</v>
      </c>
      <c r="DQ211" s="26">
        <v>98</v>
      </c>
      <c r="DR211" s="26">
        <v>100</v>
      </c>
      <c r="DS211" s="26">
        <v>101</v>
      </c>
      <c r="DT211" s="26">
        <v>103</v>
      </c>
      <c r="DU211" s="26">
        <v>105</v>
      </c>
      <c r="DV211" s="26">
        <v>107</v>
      </c>
      <c r="DW211" s="26">
        <v>106</v>
      </c>
      <c r="DX211" s="26">
        <v>108</v>
      </c>
      <c r="DY211" s="26">
        <v>107</v>
      </c>
      <c r="DZ211" s="26">
        <v>104</v>
      </c>
      <c r="EA211" s="26">
        <v>104</v>
      </c>
      <c r="EB211" s="26">
        <v>101</v>
      </c>
      <c r="EC211" s="26">
        <v>99</v>
      </c>
      <c r="ED211" s="26">
        <v>98</v>
      </c>
      <c r="EE211" s="26">
        <v>94</v>
      </c>
      <c r="EF211" s="26">
        <v>91</v>
      </c>
      <c r="EG211" s="26">
        <v>89</v>
      </c>
      <c r="EH211" s="26">
        <v>90</v>
      </c>
      <c r="EI211" s="26">
        <v>87</v>
      </c>
      <c r="EJ211" s="26">
        <v>89</v>
      </c>
      <c r="EK211" s="26">
        <v>89</v>
      </c>
      <c r="EL211" s="26">
        <v>93</v>
      </c>
      <c r="EM211" s="26">
        <v>92</v>
      </c>
      <c r="EN211" s="26">
        <v>92</v>
      </c>
      <c r="EO211" s="26">
        <v>93</v>
      </c>
      <c r="EP211" s="26">
        <v>93</v>
      </c>
      <c r="EQ211" s="26">
        <v>93</v>
      </c>
      <c r="ER211" s="26">
        <v>93</v>
      </c>
      <c r="ES211" s="26">
        <v>92</v>
      </c>
      <c r="ET211" s="26">
        <v>91</v>
      </c>
      <c r="EU211" s="26">
        <v>91</v>
      </c>
      <c r="EV211" s="26">
        <v>90</v>
      </c>
      <c r="EW211" s="26">
        <v>91</v>
      </c>
      <c r="EX211" s="26">
        <v>89</v>
      </c>
      <c r="EY211" s="26">
        <v>88</v>
      </c>
      <c r="EZ211" s="26">
        <v>88</v>
      </c>
      <c r="FA211" s="26">
        <v>87</v>
      </c>
      <c r="FB211" s="26">
        <v>86</v>
      </c>
      <c r="FC211" s="26">
        <v>86</v>
      </c>
      <c r="FD211" s="26">
        <v>84</v>
      </c>
      <c r="FE211" s="26">
        <v>82</v>
      </c>
      <c r="FF211" s="26">
        <v>80</v>
      </c>
      <c r="FG211" s="26">
        <v>79</v>
      </c>
      <c r="FH211" s="26">
        <v>78</v>
      </c>
      <c r="FI211" s="26">
        <v>75</v>
      </c>
      <c r="FJ211" s="26">
        <v>72</v>
      </c>
      <c r="FK211" s="26">
        <v>72</v>
      </c>
      <c r="FL211" s="26">
        <v>70</v>
      </c>
      <c r="FM211" s="26">
        <v>68</v>
      </c>
      <c r="FN211" s="26">
        <v>67</v>
      </c>
      <c r="FO211" s="26">
        <v>65</v>
      </c>
      <c r="FP211" s="26">
        <v>62</v>
      </c>
      <c r="FQ211" s="26">
        <v>58</v>
      </c>
      <c r="FR211" s="26">
        <v>58</v>
      </c>
      <c r="FS211" s="26">
        <v>53</v>
      </c>
      <c r="FT211" s="26">
        <v>50</v>
      </c>
      <c r="FU211" s="26">
        <v>49</v>
      </c>
      <c r="FV211" s="26">
        <v>44</v>
      </c>
      <c r="FW211" s="26">
        <v>41</v>
      </c>
      <c r="FX211" s="26">
        <v>38</v>
      </c>
      <c r="FY211" s="26">
        <v>35</v>
      </c>
      <c r="FZ211" s="26">
        <v>33</v>
      </c>
      <c r="GA211" s="26">
        <v>31</v>
      </c>
      <c r="GB211" s="26">
        <v>30</v>
      </c>
      <c r="GC211" s="26">
        <v>27</v>
      </c>
      <c r="GD211" s="26">
        <v>28</v>
      </c>
      <c r="GE211" s="26">
        <v>26</v>
      </c>
      <c r="GF211" s="26">
        <v>25</v>
      </c>
      <c r="GG211" s="26">
        <v>25</v>
      </c>
      <c r="GH211" s="26">
        <v>23</v>
      </c>
      <c r="GI211" s="26">
        <v>22</v>
      </c>
      <c r="GJ211" s="26">
        <v>20</v>
      </c>
      <c r="GK211" s="26">
        <v>20</v>
      </c>
      <c r="GL211" s="26">
        <v>18</v>
      </c>
      <c r="GM211" s="26">
        <v>17</v>
      </c>
      <c r="GN211" s="26">
        <v>14</v>
      </c>
      <c r="GO211" s="26">
        <v>12</v>
      </c>
      <c r="GP211" s="26">
        <v>13</v>
      </c>
      <c r="GQ211" s="26">
        <v>11</v>
      </c>
      <c r="GR211" s="26">
        <v>9</v>
      </c>
      <c r="GS211" s="26">
        <v>10</v>
      </c>
      <c r="GT211" s="26">
        <v>6</v>
      </c>
      <c r="GU211" s="26">
        <v>5</v>
      </c>
      <c r="GV211" s="26">
        <v>5</v>
      </c>
      <c r="GW211" s="26">
        <v>4</v>
      </c>
      <c r="GX211" s="26">
        <v>4</v>
      </c>
      <c r="GY211" s="26">
        <v>7</v>
      </c>
    </row>
    <row r="212" spans="1:207" s="17" customFormat="1" ht="12.75" hidden="1" x14ac:dyDescent="0.2">
      <c r="A212" s="23" t="s">
        <v>225</v>
      </c>
      <c r="B212" s="24">
        <v>2011</v>
      </c>
      <c r="C212" s="24">
        <f>SUM(Tabla1[[#This Row],[Hombres_0]:[Hombres_100 y más]])</f>
        <v>1700</v>
      </c>
      <c r="D212" s="24">
        <f>SUM(Tabla1[[#This Row],[Mujeres_0]:[Mujeres_100 y más]])</f>
        <v>1826</v>
      </c>
      <c r="E212" s="24">
        <f>Tabla1[[#This Row],[TOTAL HOMBRES]]+Tabla1[[#This Row],[TOTAL MUJERES]]</f>
        <v>3526</v>
      </c>
      <c r="F212" s="24">
        <v>31</v>
      </c>
      <c r="G212" s="24">
        <v>31</v>
      </c>
      <c r="H212" s="24">
        <v>31</v>
      </c>
      <c r="I212" s="24">
        <v>31</v>
      </c>
      <c r="J212" s="24">
        <v>30</v>
      </c>
      <c r="K212" s="24">
        <v>30</v>
      </c>
      <c r="L212" s="24">
        <v>30</v>
      </c>
      <c r="M212" s="24">
        <v>29</v>
      </c>
      <c r="N212" s="24">
        <v>29</v>
      </c>
      <c r="O212" s="24">
        <v>30</v>
      </c>
      <c r="P212" s="24">
        <v>30</v>
      </c>
      <c r="Q212" s="24">
        <v>30</v>
      </c>
      <c r="R212" s="24">
        <v>30</v>
      </c>
      <c r="S212" s="24">
        <v>30</v>
      </c>
      <c r="T212" s="24">
        <v>30</v>
      </c>
      <c r="U212" s="24">
        <v>30</v>
      </c>
      <c r="V212" s="24">
        <v>30</v>
      </c>
      <c r="W212" s="24">
        <v>30</v>
      </c>
      <c r="X212" s="24">
        <v>30</v>
      </c>
      <c r="Y212" s="24">
        <v>30</v>
      </c>
      <c r="Z212" s="24">
        <v>29</v>
      </c>
      <c r="AA212" s="24">
        <v>27</v>
      </c>
      <c r="AB212" s="24">
        <v>27</v>
      </c>
      <c r="AC212" s="24">
        <v>27</v>
      </c>
      <c r="AD212" s="24">
        <v>27</v>
      </c>
      <c r="AE212" s="24">
        <v>27</v>
      </c>
      <c r="AF212" s="24">
        <v>26</v>
      </c>
      <c r="AG212" s="24">
        <v>26</v>
      </c>
      <c r="AH212" s="24">
        <v>25</v>
      </c>
      <c r="AI212" s="24">
        <v>24</v>
      </c>
      <c r="AJ212" s="24">
        <v>24</v>
      </c>
      <c r="AK212" s="24">
        <v>24</v>
      </c>
      <c r="AL212" s="24">
        <v>24</v>
      </c>
      <c r="AM212" s="24">
        <v>23</v>
      </c>
      <c r="AN212" s="24">
        <v>22</v>
      </c>
      <c r="AO212" s="24">
        <v>21</v>
      </c>
      <c r="AP212" s="24">
        <v>21</v>
      </c>
      <c r="AQ212" s="24">
        <v>21</v>
      </c>
      <c r="AR212" s="24">
        <v>21</v>
      </c>
      <c r="AS212" s="24">
        <v>21</v>
      </c>
      <c r="AT212" s="24">
        <v>21</v>
      </c>
      <c r="AU212" s="24">
        <v>21</v>
      </c>
      <c r="AV212" s="24">
        <v>22</v>
      </c>
      <c r="AW212" s="24">
        <v>22</v>
      </c>
      <c r="AX212" s="24">
        <v>21</v>
      </c>
      <c r="AY212" s="24">
        <v>21</v>
      </c>
      <c r="AZ212" s="24">
        <v>21</v>
      </c>
      <c r="BA212" s="24">
        <v>21</v>
      </c>
      <c r="BB212" s="24">
        <v>20</v>
      </c>
      <c r="BC212" s="24">
        <v>20</v>
      </c>
      <c r="BD212" s="24">
        <v>19</v>
      </c>
      <c r="BE212" s="24">
        <v>18</v>
      </c>
      <c r="BF212" s="24">
        <v>17</v>
      </c>
      <c r="BG212" s="24">
        <v>16</v>
      </c>
      <c r="BH212" s="24">
        <v>16</v>
      </c>
      <c r="BI212" s="24">
        <v>16</v>
      </c>
      <c r="BJ212" s="24">
        <v>15</v>
      </c>
      <c r="BK212" s="24">
        <v>14</v>
      </c>
      <c r="BL212" s="24">
        <v>14</v>
      </c>
      <c r="BM212" s="24">
        <v>13</v>
      </c>
      <c r="BN212" s="24">
        <v>13</v>
      </c>
      <c r="BO212" s="24">
        <v>13</v>
      </c>
      <c r="BP212" s="24">
        <v>13</v>
      </c>
      <c r="BQ212" s="24">
        <v>12</v>
      </c>
      <c r="BR212" s="24">
        <v>12</v>
      </c>
      <c r="BS212" s="24">
        <v>12</v>
      </c>
      <c r="BT212" s="24">
        <v>11</v>
      </c>
      <c r="BU212" s="24">
        <v>11</v>
      </c>
      <c r="BV212" s="24">
        <v>11</v>
      </c>
      <c r="BW212" s="24">
        <v>10</v>
      </c>
      <c r="BX212" s="24">
        <v>9</v>
      </c>
      <c r="BY212" s="24">
        <v>9</v>
      </c>
      <c r="BZ212" s="24">
        <v>9</v>
      </c>
      <c r="CA212" s="24">
        <v>8</v>
      </c>
      <c r="CB212" s="24">
        <v>8</v>
      </c>
      <c r="CC212" s="24">
        <v>8</v>
      </c>
      <c r="CD212" s="24">
        <v>8</v>
      </c>
      <c r="CE212" s="24">
        <v>7</v>
      </c>
      <c r="CF212" s="24">
        <v>7</v>
      </c>
      <c r="CG212" s="24">
        <v>6</v>
      </c>
      <c r="CH212" s="24">
        <v>6</v>
      </c>
      <c r="CI212" s="24">
        <v>6</v>
      </c>
      <c r="CJ212" s="24">
        <v>6</v>
      </c>
      <c r="CK212" s="24">
        <v>6</v>
      </c>
      <c r="CL212" s="24">
        <v>5</v>
      </c>
      <c r="CM212" s="24">
        <v>4</v>
      </c>
      <c r="CN212" s="24">
        <v>4</v>
      </c>
      <c r="CO212" s="24">
        <v>3</v>
      </c>
      <c r="CP212" s="24">
        <v>2</v>
      </c>
      <c r="CQ212" s="24">
        <v>1</v>
      </c>
      <c r="CR212" s="24">
        <v>1</v>
      </c>
      <c r="CS212" s="24">
        <v>1</v>
      </c>
      <c r="CT212" s="24">
        <v>1</v>
      </c>
      <c r="CU212" s="24">
        <v>0</v>
      </c>
      <c r="CV212" s="24">
        <v>0</v>
      </c>
      <c r="CW212" s="24">
        <v>0</v>
      </c>
      <c r="CX212" s="24">
        <v>0</v>
      </c>
      <c r="CY212" s="24">
        <v>0</v>
      </c>
      <c r="CZ212" s="24">
        <v>0</v>
      </c>
      <c r="DA212" s="24">
        <v>0</v>
      </c>
      <c r="DB212" s="24">
        <v>0</v>
      </c>
      <c r="DC212" s="24">
        <v>35</v>
      </c>
      <c r="DD212" s="24">
        <v>35</v>
      </c>
      <c r="DE212" s="24">
        <v>34</v>
      </c>
      <c r="DF212" s="24">
        <v>34</v>
      </c>
      <c r="DG212" s="24">
        <v>33</v>
      </c>
      <c r="DH212" s="24">
        <v>34</v>
      </c>
      <c r="DI212" s="24">
        <v>34</v>
      </c>
      <c r="DJ212" s="24">
        <v>32</v>
      </c>
      <c r="DK212" s="24">
        <v>32</v>
      </c>
      <c r="DL212" s="24">
        <v>31</v>
      </c>
      <c r="DM212" s="24">
        <v>30</v>
      </c>
      <c r="DN212" s="24">
        <v>30</v>
      </c>
      <c r="DO212" s="24">
        <v>31</v>
      </c>
      <c r="DP212" s="24">
        <v>31</v>
      </c>
      <c r="DQ212" s="24">
        <v>31</v>
      </c>
      <c r="DR212" s="24">
        <v>32</v>
      </c>
      <c r="DS212" s="24">
        <v>32</v>
      </c>
      <c r="DT212" s="24">
        <v>32</v>
      </c>
      <c r="DU212" s="24">
        <v>31</v>
      </c>
      <c r="DV212" s="24">
        <v>30</v>
      </c>
      <c r="DW212" s="24">
        <v>29</v>
      </c>
      <c r="DX212" s="24">
        <v>28</v>
      </c>
      <c r="DY212" s="24">
        <v>28</v>
      </c>
      <c r="DZ212" s="24">
        <v>27</v>
      </c>
      <c r="EA212" s="24">
        <v>27</v>
      </c>
      <c r="EB212" s="24">
        <v>26</v>
      </c>
      <c r="EC212" s="24">
        <v>26</v>
      </c>
      <c r="ED212" s="24">
        <v>26</v>
      </c>
      <c r="EE212" s="24">
        <v>26</v>
      </c>
      <c r="EF212" s="24">
        <v>25</v>
      </c>
      <c r="EG212" s="24">
        <v>25</v>
      </c>
      <c r="EH212" s="24">
        <v>25</v>
      </c>
      <c r="EI212" s="24">
        <v>24</v>
      </c>
      <c r="EJ212" s="24">
        <v>24</v>
      </c>
      <c r="EK212" s="24">
        <v>23</v>
      </c>
      <c r="EL212" s="24">
        <v>23</v>
      </c>
      <c r="EM212" s="24">
        <v>23</v>
      </c>
      <c r="EN212" s="24">
        <v>22</v>
      </c>
      <c r="EO212" s="24">
        <v>22</v>
      </c>
      <c r="EP212" s="24">
        <v>22</v>
      </c>
      <c r="EQ212" s="24">
        <v>22</v>
      </c>
      <c r="ER212" s="24">
        <v>22</v>
      </c>
      <c r="ES212" s="24">
        <v>22</v>
      </c>
      <c r="ET212" s="24">
        <v>22</v>
      </c>
      <c r="EU212" s="24">
        <v>22</v>
      </c>
      <c r="EV212" s="24">
        <v>22</v>
      </c>
      <c r="EW212" s="24">
        <v>22</v>
      </c>
      <c r="EX212" s="24">
        <v>21</v>
      </c>
      <c r="EY212" s="24">
        <v>21</v>
      </c>
      <c r="EZ212" s="24">
        <v>19</v>
      </c>
      <c r="FA212" s="24">
        <v>19</v>
      </c>
      <c r="FB212" s="24">
        <v>19</v>
      </c>
      <c r="FC212" s="24">
        <v>19</v>
      </c>
      <c r="FD212" s="24">
        <v>19</v>
      </c>
      <c r="FE212" s="24">
        <v>19</v>
      </c>
      <c r="FF212" s="24">
        <v>17</v>
      </c>
      <c r="FG212" s="24">
        <v>17</v>
      </c>
      <c r="FH212" s="24">
        <v>16</v>
      </c>
      <c r="FI212" s="24">
        <v>16</v>
      </c>
      <c r="FJ212" s="24">
        <v>16</v>
      </c>
      <c r="FK212" s="24">
        <v>15</v>
      </c>
      <c r="FL212" s="24">
        <v>15</v>
      </c>
      <c r="FM212" s="24">
        <v>15</v>
      </c>
      <c r="FN212" s="24">
        <v>14</v>
      </c>
      <c r="FO212" s="24">
        <v>14</v>
      </c>
      <c r="FP212" s="24">
        <v>13</v>
      </c>
      <c r="FQ212" s="24">
        <v>13</v>
      </c>
      <c r="FR212" s="24">
        <v>12</v>
      </c>
      <c r="FS212" s="24">
        <v>11</v>
      </c>
      <c r="FT212" s="24">
        <v>11</v>
      </c>
      <c r="FU212" s="24">
        <v>11</v>
      </c>
      <c r="FV212" s="24">
        <v>10</v>
      </c>
      <c r="FW212" s="24">
        <v>10</v>
      </c>
      <c r="FX212" s="24">
        <v>9</v>
      </c>
      <c r="FY212" s="24">
        <v>9</v>
      </c>
      <c r="FZ212" s="24">
        <v>8</v>
      </c>
      <c r="GA212" s="24">
        <v>8</v>
      </c>
      <c r="GB212" s="24">
        <v>8</v>
      </c>
      <c r="GC212" s="24">
        <v>8</v>
      </c>
      <c r="GD212" s="24">
        <v>7</v>
      </c>
      <c r="GE212" s="24">
        <v>7</v>
      </c>
      <c r="GF212" s="24">
        <v>7</v>
      </c>
      <c r="GG212" s="24">
        <v>7</v>
      </c>
      <c r="GH212" s="24">
        <v>7</v>
      </c>
      <c r="GI212" s="24">
        <v>7</v>
      </c>
      <c r="GJ212" s="24">
        <v>6</v>
      </c>
      <c r="GK212" s="24">
        <v>5</v>
      </c>
      <c r="GL212" s="24">
        <v>5</v>
      </c>
      <c r="GM212" s="24">
        <v>4</v>
      </c>
      <c r="GN212" s="24">
        <v>3</v>
      </c>
      <c r="GO212" s="24">
        <v>3</v>
      </c>
      <c r="GP212" s="24">
        <v>3</v>
      </c>
      <c r="GQ212" s="24">
        <v>2</v>
      </c>
      <c r="GR212" s="24">
        <v>1</v>
      </c>
      <c r="GS212" s="24">
        <v>1</v>
      </c>
      <c r="GT212" s="24">
        <v>0</v>
      </c>
      <c r="GU212" s="24">
        <v>0</v>
      </c>
      <c r="GV212" s="24">
        <v>0</v>
      </c>
      <c r="GW212" s="24">
        <v>0</v>
      </c>
      <c r="GX212" s="24">
        <v>0</v>
      </c>
      <c r="GY212" s="25">
        <v>0</v>
      </c>
    </row>
    <row r="213" spans="1:207" s="17" customFormat="1" ht="12.75" hidden="1" x14ac:dyDescent="0.2">
      <c r="A213" s="23" t="s">
        <v>225</v>
      </c>
      <c r="B213" s="24">
        <v>2012</v>
      </c>
      <c r="C213" s="24">
        <f>SUM(Tabla1[[#This Row],[Hombres_0]:[Hombres_100 y más]])</f>
        <v>1696</v>
      </c>
      <c r="D213" s="24">
        <f>SUM(Tabla1[[#This Row],[Mujeres_0]:[Mujeres_100 y más]])</f>
        <v>1833</v>
      </c>
      <c r="E213" s="24">
        <f>Tabla1[[#This Row],[TOTAL HOMBRES]]+Tabla1[[#This Row],[TOTAL MUJERES]]</f>
        <v>3529</v>
      </c>
      <c r="F213" s="24">
        <v>33</v>
      </c>
      <c r="G213" s="24">
        <v>33</v>
      </c>
      <c r="H213" s="24">
        <v>34</v>
      </c>
      <c r="I213" s="24">
        <v>33</v>
      </c>
      <c r="J213" s="24">
        <v>32</v>
      </c>
      <c r="K213" s="24">
        <v>32</v>
      </c>
      <c r="L213" s="24">
        <v>31</v>
      </c>
      <c r="M213" s="24">
        <v>31</v>
      </c>
      <c r="N213" s="24">
        <v>30</v>
      </c>
      <c r="O213" s="24">
        <v>30</v>
      </c>
      <c r="P213" s="24">
        <v>30</v>
      </c>
      <c r="Q213" s="24">
        <v>29</v>
      </c>
      <c r="R213" s="24">
        <v>29</v>
      </c>
      <c r="S213" s="24">
        <v>29</v>
      </c>
      <c r="T213" s="24">
        <v>29</v>
      </c>
      <c r="U213" s="24">
        <v>29</v>
      </c>
      <c r="V213" s="24">
        <v>29</v>
      </c>
      <c r="W213" s="24">
        <v>29</v>
      </c>
      <c r="X213" s="24">
        <v>29</v>
      </c>
      <c r="Y213" s="24">
        <v>29</v>
      </c>
      <c r="Z213" s="24">
        <v>29</v>
      </c>
      <c r="AA213" s="24">
        <v>27</v>
      </c>
      <c r="AB213" s="24">
        <v>27</v>
      </c>
      <c r="AC213" s="24">
        <v>27</v>
      </c>
      <c r="AD213" s="24">
        <v>27</v>
      </c>
      <c r="AE213" s="24">
        <v>27</v>
      </c>
      <c r="AF213" s="24">
        <v>25</v>
      </c>
      <c r="AG213" s="24">
        <v>25</v>
      </c>
      <c r="AH213" s="24">
        <v>25</v>
      </c>
      <c r="AI213" s="24">
        <v>25</v>
      </c>
      <c r="AJ213" s="24">
        <v>25</v>
      </c>
      <c r="AK213" s="24">
        <v>24</v>
      </c>
      <c r="AL213" s="24">
        <v>24</v>
      </c>
      <c r="AM213" s="24">
        <v>24</v>
      </c>
      <c r="AN213" s="24">
        <v>22</v>
      </c>
      <c r="AO213" s="24">
        <v>22</v>
      </c>
      <c r="AP213" s="24">
        <v>21</v>
      </c>
      <c r="AQ213" s="24">
        <v>21</v>
      </c>
      <c r="AR213" s="24">
        <v>21</v>
      </c>
      <c r="AS213" s="24">
        <v>21</v>
      </c>
      <c r="AT213" s="24">
        <v>21</v>
      </c>
      <c r="AU213" s="24">
        <v>21</v>
      </c>
      <c r="AV213" s="24">
        <v>21</v>
      </c>
      <c r="AW213" s="24">
        <v>21</v>
      </c>
      <c r="AX213" s="24">
        <v>21</v>
      </c>
      <c r="AY213" s="24">
        <v>20</v>
      </c>
      <c r="AZ213" s="24">
        <v>19</v>
      </c>
      <c r="BA213" s="24">
        <v>19</v>
      </c>
      <c r="BB213" s="24">
        <v>18</v>
      </c>
      <c r="BC213" s="24">
        <v>18</v>
      </c>
      <c r="BD213" s="24">
        <v>18</v>
      </c>
      <c r="BE213" s="24">
        <v>17</v>
      </c>
      <c r="BF213" s="24">
        <v>17</v>
      </c>
      <c r="BG213" s="24">
        <v>17</v>
      </c>
      <c r="BH213" s="24">
        <v>17</v>
      </c>
      <c r="BI213" s="24">
        <v>16</v>
      </c>
      <c r="BJ213" s="24">
        <v>16</v>
      </c>
      <c r="BK213" s="24">
        <v>15</v>
      </c>
      <c r="BL213" s="24">
        <v>15</v>
      </c>
      <c r="BM213" s="24">
        <v>14</v>
      </c>
      <c r="BN213" s="24">
        <v>14</v>
      </c>
      <c r="BO213" s="24">
        <v>14</v>
      </c>
      <c r="BP213" s="24">
        <v>13</v>
      </c>
      <c r="BQ213" s="24">
        <v>13</v>
      </c>
      <c r="BR213" s="24">
        <v>12</v>
      </c>
      <c r="BS213" s="24">
        <v>12</v>
      </c>
      <c r="BT213" s="24">
        <v>11</v>
      </c>
      <c r="BU213" s="24">
        <v>10</v>
      </c>
      <c r="BV213" s="24">
        <v>9</v>
      </c>
      <c r="BW213" s="24">
        <v>9</v>
      </c>
      <c r="BX213" s="24">
        <v>9</v>
      </c>
      <c r="BY213" s="24">
        <v>8</v>
      </c>
      <c r="BZ213" s="24">
        <v>8</v>
      </c>
      <c r="CA213" s="24">
        <v>8</v>
      </c>
      <c r="CB213" s="24">
        <v>8</v>
      </c>
      <c r="CC213" s="24">
        <v>7</v>
      </c>
      <c r="CD213" s="24">
        <v>6</v>
      </c>
      <c r="CE213" s="24">
        <v>6</v>
      </c>
      <c r="CF213" s="24">
        <v>6</v>
      </c>
      <c r="CG213" s="24">
        <v>6</v>
      </c>
      <c r="CH213" s="24">
        <v>6</v>
      </c>
      <c r="CI213" s="24">
        <v>6</v>
      </c>
      <c r="CJ213" s="24">
        <v>6</v>
      </c>
      <c r="CK213" s="24">
        <v>6</v>
      </c>
      <c r="CL213" s="24">
        <v>4</v>
      </c>
      <c r="CM213" s="24">
        <v>4</v>
      </c>
      <c r="CN213" s="24">
        <v>4</v>
      </c>
      <c r="CO213" s="24">
        <v>3</v>
      </c>
      <c r="CP213" s="24">
        <v>2</v>
      </c>
      <c r="CQ213" s="24">
        <v>2</v>
      </c>
      <c r="CR213" s="24">
        <v>1</v>
      </c>
      <c r="CS213" s="24">
        <v>1</v>
      </c>
      <c r="CT213" s="24">
        <v>1</v>
      </c>
      <c r="CU213" s="24">
        <v>1</v>
      </c>
      <c r="CV213" s="24">
        <v>0</v>
      </c>
      <c r="CW213" s="24">
        <v>0</v>
      </c>
      <c r="CX213" s="24">
        <v>0</v>
      </c>
      <c r="CY213" s="24">
        <v>0</v>
      </c>
      <c r="CZ213" s="24">
        <v>0</v>
      </c>
      <c r="DA213" s="24">
        <v>0</v>
      </c>
      <c r="DB213" s="24">
        <v>0</v>
      </c>
      <c r="DC213" s="24">
        <v>33</v>
      </c>
      <c r="DD213" s="24">
        <v>34</v>
      </c>
      <c r="DE213" s="24">
        <v>32</v>
      </c>
      <c r="DF213" s="24">
        <v>33</v>
      </c>
      <c r="DG213" s="24">
        <v>32</v>
      </c>
      <c r="DH213" s="24">
        <v>32</v>
      </c>
      <c r="DI213" s="24">
        <v>33</v>
      </c>
      <c r="DJ213" s="24">
        <v>32</v>
      </c>
      <c r="DK213" s="24">
        <v>32</v>
      </c>
      <c r="DL213" s="24">
        <v>31</v>
      </c>
      <c r="DM213" s="24">
        <v>32</v>
      </c>
      <c r="DN213" s="24">
        <v>31</v>
      </c>
      <c r="DO213" s="24">
        <v>31</v>
      </c>
      <c r="DP213" s="24">
        <v>33</v>
      </c>
      <c r="DQ213" s="24">
        <v>33</v>
      </c>
      <c r="DR213" s="24">
        <v>33</v>
      </c>
      <c r="DS213" s="24">
        <v>33</v>
      </c>
      <c r="DT213" s="24">
        <v>33</v>
      </c>
      <c r="DU213" s="24">
        <v>33</v>
      </c>
      <c r="DV213" s="24">
        <v>32</v>
      </c>
      <c r="DW213" s="24">
        <v>31</v>
      </c>
      <c r="DX213" s="24">
        <v>29</v>
      </c>
      <c r="DY213" s="24">
        <v>29</v>
      </c>
      <c r="DZ213" s="24">
        <v>28</v>
      </c>
      <c r="EA213" s="24">
        <v>28</v>
      </c>
      <c r="EB213" s="24">
        <v>26</v>
      </c>
      <c r="EC213" s="24">
        <v>26</v>
      </c>
      <c r="ED213" s="24">
        <v>26</v>
      </c>
      <c r="EE213" s="24">
        <v>26</v>
      </c>
      <c r="EF213" s="24">
        <v>25</v>
      </c>
      <c r="EG213" s="24">
        <v>25</v>
      </c>
      <c r="EH213" s="24">
        <v>25</v>
      </c>
      <c r="EI213" s="24">
        <v>24</v>
      </c>
      <c r="EJ213" s="24">
        <v>24</v>
      </c>
      <c r="EK213" s="24">
        <v>24</v>
      </c>
      <c r="EL213" s="24">
        <v>23</v>
      </c>
      <c r="EM213" s="24">
        <v>23</v>
      </c>
      <c r="EN213" s="24">
        <v>23</v>
      </c>
      <c r="EO213" s="24">
        <v>22</v>
      </c>
      <c r="EP213" s="24">
        <v>22</v>
      </c>
      <c r="EQ213" s="24">
        <v>22</v>
      </c>
      <c r="ER213" s="24">
        <v>22</v>
      </c>
      <c r="ES213" s="24">
        <v>22</v>
      </c>
      <c r="ET213" s="24">
        <v>22</v>
      </c>
      <c r="EU213" s="24">
        <v>22</v>
      </c>
      <c r="EV213" s="24">
        <v>22</v>
      </c>
      <c r="EW213" s="24">
        <v>22</v>
      </c>
      <c r="EX213" s="24">
        <v>22</v>
      </c>
      <c r="EY213" s="24">
        <v>21</v>
      </c>
      <c r="EZ213" s="24">
        <v>21</v>
      </c>
      <c r="FA213" s="24">
        <v>21</v>
      </c>
      <c r="FB213" s="24">
        <v>20</v>
      </c>
      <c r="FC213" s="24">
        <v>19</v>
      </c>
      <c r="FD213" s="24">
        <v>19</v>
      </c>
      <c r="FE213" s="24">
        <v>19</v>
      </c>
      <c r="FF213" s="24">
        <v>18</v>
      </c>
      <c r="FG213" s="24">
        <v>18</v>
      </c>
      <c r="FH213" s="24">
        <v>17</v>
      </c>
      <c r="FI213" s="24">
        <v>16</v>
      </c>
      <c r="FJ213" s="24">
        <v>16</v>
      </c>
      <c r="FK213" s="24">
        <v>15</v>
      </c>
      <c r="FL213" s="24">
        <v>14</v>
      </c>
      <c r="FM213" s="24">
        <v>14</v>
      </c>
      <c r="FN213" s="24">
        <v>13</v>
      </c>
      <c r="FO213" s="24">
        <v>13</v>
      </c>
      <c r="FP213" s="24">
        <v>12</v>
      </c>
      <c r="FQ213" s="24">
        <v>12</v>
      </c>
      <c r="FR213" s="24">
        <v>11</v>
      </c>
      <c r="FS213" s="24">
        <v>10</v>
      </c>
      <c r="FT213" s="24">
        <v>10</v>
      </c>
      <c r="FU213" s="24">
        <v>10</v>
      </c>
      <c r="FV213" s="24">
        <v>9</v>
      </c>
      <c r="FW213" s="24">
        <v>9</v>
      </c>
      <c r="FX213" s="24">
        <v>8</v>
      </c>
      <c r="FY213" s="24">
        <v>8</v>
      </c>
      <c r="FZ213" s="24">
        <v>8</v>
      </c>
      <c r="GA213" s="24">
        <v>8</v>
      </c>
      <c r="GB213" s="24">
        <v>8</v>
      </c>
      <c r="GC213" s="24">
        <v>8</v>
      </c>
      <c r="GD213" s="24">
        <v>7</v>
      </c>
      <c r="GE213" s="24">
        <v>7</v>
      </c>
      <c r="GF213" s="24">
        <v>7</v>
      </c>
      <c r="GG213" s="24">
        <v>7</v>
      </c>
      <c r="GH213" s="24">
        <v>7</v>
      </c>
      <c r="GI213" s="24">
        <v>6</v>
      </c>
      <c r="GJ213" s="24">
        <v>6</v>
      </c>
      <c r="GK213" s="24">
        <v>5</v>
      </c>
      <c r="GL213" s="24">
        <v>5</v>
      </c>
      <c r="GM213" s="24">
        <v>4</v>
      </c>
      <c r="GN213" s="24">
        <v>4</v>
      </c>
      <c r="GO213" s="24">
        <v>3</v>
      </c>
      <c r="GP213" s="24">
        <v>2</v>
      </c>
      <c r="GQ213" s="24">
        <v>2</v>
      </c>
      <c r="GR213" s="24">
        <v>1</v>
      </c>
      <c r="GS213" s="24">
        <v>1</v>
      </c>
      <c r="GT213" s="24">
        <v>1</v>
      </c>
      <c r="GU213" s="24">
        <v>0</v>
      </c>
      <c r="GV213" s="24">
        <v>0</v>
      </c>
      <c r="GW213" s="24">
        <v>0</v>
      </c>
      <c r="GX213" s="24">
        <v>0</v>
      </c>
      <c r="GY213" s="25">
        <v>0</v>
      </c>
    </row>
    <row r="214" spans="1:207" s="17" customFormat="1" ht="12.75" hidden="1" x14ac:dyDescent="0.2">
      <c r="A214" s="23" t="s">
        <v>225</v>
      </c>
      <c r="B214" s="24">
        <v>2013</v>
      </c>
      <c r="C214" s="24">
        <f>SUM(Tabla1[[#This Row],[Hombres_0]:[Hombres_100 y más]])</f>
        <v>1704</v>
      </c>
      <c r="D214" s="24">
        <f>SUM(Tabla1[[#This Row],[Mujeres_0]:[Mujeres_100 y más]])</f>
        <v>1833</v>
      </c>
      <c r="E214" s="24">
        <f>Tabla1[[#This Row],[TOTAL HOMBRES]]+Tabla1[[#This Row],[TOTAL MUJERES]]</f>
        <v>3537</v>
      </c>
      <c r="F214" s="24">
        <v>34</v>
      </c>
      <c r="G214" s="24">
        <v>34</v>
      </c>
      <c r="H214" s="24">
        <v>35</v>
      </c>
      <c r="I214" s="24">
        <v>34</v>
      </c>
      <c r="J214" s="24">
        <v>33</v>
      </c>
      <c r="K214" s="24">
        <v>32</v>
      </c>
      <c r="L214" s="24">
        <v>32</v>
      </c>
      <c r="M214" s="24">
        <v>31</v>
      </c>
      <c r="N214" s="24">
        <v>31</v>
      </c>
      <c r="O214" s="24">
        <v>30</v>
      </c>
      <c r="P214" s="24">
        <v>29</v>
      </c>
      <c r="Q214" s="24">
        <v>29</v>
      </c>
      <c r="R214" s="24">
        <v>29</v>
      </c>
      <c r="S214" s="24">
        <v>29</v>
      </c>
      <c r="T214" s="24">
        <v>28</v>
      </c>
      <c r="U214" s="24">
        <v>29</v>
      </c>
      <c r="V214" s="24">
        <v>30</v>
      </c>
      <c r="W214" s="24">
        <v>30</v>
      </c>
      <c r="X214" s="24">
        <v>30</v>
      </c>
      <c r="Y214" s="24">
        <v>29</v>
      </c>
      <c r="Z214" s="24">
        <v>29</v>
      </c>
      <c r="AA214" s="24">
        <v>29</v>
      </c>
      <c r="AB214" s="24">
        <v>27</v>
      </c>
      <c r="AC214" s="24">
        <v>27</v>
      </c>
      <c r="AD214" s="24">
        <v>27</v>
      </c>
      <c r="AE214" s="24">
        <v>25</v>
      </c>
      <c r="AF214" s="24">
        <v>25</v>
      </c>
      <c r="AG214" s="24">
        <v>25</v>
      </c>
      <c r="AH214" s="24">
        <v>25</v>
      </c>
      <c r="AI214" s="24">
        <v>25</v>
      </c>
      <c r="AJ214" s="24">
        <v>25</v>
      </c>
      <c r="AK214" s="24">
        <v>25</v>
      </c>
      <c r="AL214" s="24">
        <v>24</v>
      </c>
      <c r="AM214" s="24">
        <v>24</v>
      </c>
      <c r="AN214" s="24">
        <v>23</v>
      </c>
      <c r="AO214" s="24">
        <v>22</v>
      </c>
      <c r="AP214" s="24">
        <v>22</v>
      </c>
      <c r="AQ214" s="24">
        <v>22</v>
      </c>
      <c r="AR214" s="24">
        <v>21</v>
      </c>
      <c r="AS214" s="24">
        <v>21</v>
      </c>
      <c r="AT214" s="24">
        <v>21</v>
      </c>
      <c r="AU214" s="24">
        <v>21</v>
      </c>
      <c r="AV214" s="24">
        <v>21</v>
      </c>
      <c r="AW214" s="24">
        <v>21</v>
      </c>
      <c r="AX214" s="24">
        <v>20</v>
      </c>
      <c r="AY214" s="24">
        <v>20</v>
      </c>
      <c r="AZ214" s="24">
        <v>19</v>
      </c>
      <c r="BA214" s="24">
        <v>18</v>
      </c>
      <c r="BB214" s="24">
        <v>18</v>
      </c>
      <c r="BC214" s="24">
        <v>17</v>
      </c>
      <c r="BD214" s="24">
        <v>17</v>
      </c>
      <c r="BE214" s="24">
        <v>17</v>
      </c>
      <c r="BF214" s="24">
        <v>17</v>
      </c>
      <c r="BG214" s="24">
        <v>17</v>
      </c>
      <c r="BH214" s="24">
        <v>17</v>
      </c>
      <c r="BI214" s="24">
        <v>17</v>
      </c>
      <c r="BJ214" s="24">
        <v>17</v>
      </c>
      <c r="BK214" s="24">
        <v>16</v>
      </c>
      <c r="BL214" s="24">
        <v>15</v>
      </c>
      <c r="BM214" s="24">
        <v>15</v>
      </c>
      <c r="BN214" s="24">
        <v>15</v>
      </c>
      <c r="BO214" s="24">
        <v>14</v>
      </c>
      <c r="BP214" s="24">
        <v>14</v>
      </c>
      <c r="BQ214" s="24">
        <v>13</v>
      </c>
      <c r="BR214" s="24">
        <v>12</v>
      </c>
      <c r="BS214" s="24">
        <v>12</v>
      </c>
      <c r="BT214" s="24">
        <v>10</v>
      </c>
      <c r="BU214" s="24">
        <v>10</v>
      </c>
      <c r="BV214" s="24">
        <v>9</v>
      </c>
      <c r="BW214" s="24">
        <v>9</v>
      </c>
      <c r="BX214" s="24">
        <v>8</v>
      </c>
      <c r="BY214" s="24">
        <v>8</v>
      </c>
      <c r="BZ214" s="24">
        <v>8</v>
      </c>
      <c r="CA214" s="24">
        <v>6</v>
      </c>
      <c r="CB214" s="24">
        <v>6</v>
      </c>
      <c r="CC214" s="24">
        <v>6</v>
      </c>
      <c r="CD214" s="24">
        <v>6</v>
      </c>
      <c r="CE214" s="24">
        <v>6</v>
      </c>
      <c r="CF214" s="24">
        <v>6</v>
      </c>
      <c r="CG214" s="24">
        <v>6</v>
      </c>
      <c r="CH214" s="24">
        <v>6</v>
      </c>
      <c r="CI214" s="24">
        <v>6</v>
      </c>
      <c r="CJ214" s="24">
        <v>6</v>
      </c>
      <c r="CK214" s="24">
        <v>5</v>
      </c>
      <c r="CL214" s="24">
        <v>4</v>
      </c>
      <c r="CM214" s="24">
        <v>4</v>
      </c>
      <c r="CN214" s="24">
        <v>4</v>
      </c>
      <c r="CO214" s="24">
        <v>4</v>
      </c>
      <c r="CP214" s="24">
        <v>3</v>
      </c>
      <c r="CQ214" s="24">
        <v>2</v>
      </c>
      <c r="CR214" s="24">
        <v>1</v>
      </c>
      <c r="CS214" s="24">
        <v>1</v>
      </c>
      <c r="CT214" s="24">
        <v>1</v>
      </c>
      <c r="CU214" s="24">
        <v>1</v>
      </c>
      <c r="CV214" s="24">
        <v>0</v>
      </c>
      <c r="CW214" s="24">
        <v>0</v>
      </c>
      <c r="CX214" s="24">
        <v>0</v>
      </c>
      <c r="CY214" s="24">
        <v>0</v>
      </c>
      <c r="CZ214" s="24">
        <v>0</v>
      </c>
      <c r="DA214" s="24">
        <v>0</v>
      </c>
      <c r="DB214" s="24">
        <v>0</v>
      </c>
      <c r="DC214" s="24">
        <v>32</v>
      </c>
      <c r="DD214" s="24">
        <v>34</v>
      </c>
      <c r="DE214" s="24">
        <v>32</v>
      </c>
      <c r="DF214" s="24">
        <v>33</v>
      </c>
      <c r="DG214" s="24">
        <v>32</v>
      </c>
      <c r="DH214" s="24">
        <v>32</v>
      </c>
      <c r="DI214" s="24">
        <v>32</v>
      </c>
      <c r="DJ214" s="24">
        <v>32</v>
      </c>
      <c r="DK214" s="24">
        <v>31</v>
      </c>
      <c r="DL214" s="24">
        <v>31</v>
      </c>
      <c r="DM214" s="24">
        <v>32</v>
      </c>
      <c r="DN214" s="24">
        <v>32</v>
      </c>
      <c r="DO214" s="24">
        <v>33</v>
      </c>
      <c r="DP214" s="24">
        <v>33</v>
      </c>
      <c r="DQ214" s="24">
        <v>33</v>
      </c>
      <c r="DR214" s="24">
        <v>34</v>
      </c>
      <c r="DS214" s="24">
        <v>35</v>
      </c>
      <c r="DT214" s="24">
        <v>35</v>
      </c>
      <c r="DU214" s="24">
        <v>34</v>
      </c>
      <c r="DV214" s="24">
        <v>33</v>
      </c>
      <c r="DW214" s="24">
        <v>32</v>
      </c>
      <c r="DX214" s="24">
        <v>31</v>
      </c>
      <c r="DY214" s="24">
        <v>29</v>
      </c>
      <c r="DZ214" s="24">
        <v>28</v>
      </c>
      <c r="EA214" s="24">
        <v>28</v>
      </c>
      <c r="EB214" s="24">
        <v>26</v>
      </c>
      <c r="EC214" s="24">
        <v>26</v>
      </c>
      <c r="ED214" s="24">
        <v>25</v>
      </c>
      <c r="EE214" s="24">
        <v>25</v>
      </c>
      <c r="EF214" s="24">
        <v>25</v>
      </c>
      <c r="EG214" s="24">
        <v>25</v>
      </c>
      <c r="EH214" s="24">
        <v>25</v>
      </c>
      <c r="EI214" s="24">
        <v>24</v>
      </c>
      <c r="EJ214" s="24">
        <v>24</v>
      </c>
      <c r="EK214" s="24">
        <v>24</v>
      </c>
      <c r="EL214" s="24">
        <v>23</v>
      </c>
      <c r="EM214" s="24">
        <v>23</v>
      </c>
      <c r="EN214" s="24">
        <v>23</v>
      </c>
      <c r="EO214" s="24">
        <v>22</v>
      </c>
      <c r="EP214" s="24">
        <v>21</v>
      </c>
      <c r="EQ214" s="24">
        <v>21</v>
      </c>
      <c r="ER214" s="24">
        <v>21</v>
      </c>
      <c r="ES214" s="24">
        <v>21</v>
      </c>
      <c r="ET214" s="24">
        <v>21</v>
      </c>
      <c r="EU214" s="24">
        <v>21</v>
      </c>
      <c r="EV214" s="24">
        <v>21</v>
      </c>
      <c r="EW214" s="24">
        <v>22</v>
      </c>
      <c r="EX214" s="24">
        <v>21</v>
      </c>
      <c r="EY214" s="24">
        <v>21</v>
      </c>
      <c r="EZ214" s="24">
        <v>21</v>
      </c>
      <c r="FA214" s="24">
        <v>21</v>
      </c>
      <c r="FB214" s="24">
        <v>20</v>
      </c>
      <c r="FC214" s="24">
        <v>20</v>
      </c>
      <c r="FD214" s="24">
        <v>19</v>
      </c>
      <c r="FE214" s="24">
        <v>19</v>
      </c>
      <c r="FF214" s="24">
        <v>18</v>
      </c>
      <c r="FG214" s="24">
        <v>18</v>
      </c>
      <c r="FH214" s="24">
        <v>17</v>
      </c>
      <c r="FI214" s="24">
        <v>16</v>
      </c>
      <c r="FJ214" s="24">
        <v>16</v>
      </c>
      <c r="FK214" s="24">
        <v>14</v>
      </c>
      <c r="FL214" s="24">
        <v>14</v>
      </c>
      <c r="FM214" s="24">
        <v>14</v>
      </c>
      <c r="FN214" s="24">
        <v>13</v>
      </c>
      <c r="FO214" s="24">
        <v>12</v>
      </c>
      <c r="FP214" s="24">
        <v>12</v>
      </c>
      <c r="FQ214" s="24">
        <v>11</v>
      </c>
      <c r="FR214" s="24">
        <v>11</v>
      </c>
      <c r="FS214" s="24">
        <v>11</v>
      </c>
      <c r="FT214" s="24">
        <v>10</v>
      </c>
      <c r="FU214" s="24">
        <v>10</v>
      </c>
      <c r="FV214" s="24">
        <v>9</v>
      </c>
      <c r="FW214" s="24">
        <v>9</v>
      </c>
      <c r="FX214" s="24">
        <v>9</v>
      </c>
      <c r="FY214" s="24">
        <v>8</v>
      </c>
      <c r="FZ214" s="24">
        <v>8</v>
      </c>
      <c r="GA214" s="24">
        <v>8</v>
      </c>
      <c r="GB214" s="24">
        <v>8</v>
      </c>
      <c r="GC214" s="24">
        <v>8</v>
      </c>
      <c r="GD214" s="24">
        <v>7</v>
      </c>
      <c r="GE214" s="24">
        <v>7</v>
      </c>
      <c r="GF214" s="24">
        <v>7</v>
      </c>
      <c r="GG214" s="24">
        <v>7</v>
      </c>
      <c r="GH214" s="24">
        <v>6</v>
      </c>
      <c r="GI214" s="24">
        <v>6</v>
      </c>
      <c r="GJ214" s="24">
        <v>6</v>
      </c>
      <c r="GK214" s="24">
        <v>5</v>
      </c>
      <c r="GL214" s="24">
        <v>5</v>
      </c>
      <c r="GM214" s="24">
        <v>4</v>
      </c>
      <c r="GN214" s="24">
        <v>4</v>
      </c>
      <c r="GO214" s="24">
        <v>3</v>
      </c>
      <c r="GP214" s="24">
        <v>2</v>
      </c>
      <c r="GQ214" s="24">
        <v>2</v>
      </c>
      <c r="GR214" s="24">
        <v>1</v>
      </c>
      <c r="GS214" s="24">
        <v>1</v>
      </c>
      <c r="GT214" s="24">
        <v>1</v>
      </c>
      <c r="GU214" s="24">
        <v>1</v>
      </c>
      <c r="GV214" s="24">
        <v>0</v>
      </c>
      <c r="GW214" s="24">
        <v>0</v>
      </c>
      <c r="GX214" s="24">
        <v>0</v>
      </c>
      <c r="GY214" s="25">
        <v>0</v>
      </c>
    </row>
    <row r="215" spans="1:207" s="17" customFormat="1" ht="12.75" hidden="1" x14ac:dyDescent="0.2">
      <c r="A215" s="23" t="s">
        <v>225</v>
      </c>
      <c r="B215" s="24">
        <v>2014</v>
      </c>
      <c r="C215" s="24">
        <f>SUM(Tabla1[[#This Row],[Hombres_0]:[Hombres_100 y más]])</f>
        <v>1706</v>
      </c>
      <c r="D215" s="24">
        <f>SUM(Tabla1[[#This Row],[Mujeres_0]:[Mujeres_100 y más]])</f>
        <v>1840</v>
      </c>
      <c r="E215" s="24">
        <f>Tabla1[[#This Row],[TOTAL HOMBRES]]+Tabla1[[#This Row],[TOTAL MUJERES]]</f>
        <v>3546</v>
      </c>
      <c r="F215" s="24">
        <v>34</v>
      </c>
      <c r="G215" s="24">
        <v>34</v>
      </c>
      <c r="H215" s="24">
        <v>35</v>
      </c>
      <c r="I215" s="24">
        <v>34</v>
      </c>
      <c r="J215" s="24">
        <v>33</v>
      </c>
      <c r="K215" s="24">
        <v>33</v>
      </c>
      <c r="L215" s="24">
        <v>32</v>
      </c>
      <c r="M215" s="24">
        <v>31</v>
      </c>
      <c r="N215" s="24">
        <v>31</v>
      </c>
      <c r="O215" s="24">
        <v>30</v>
      </c>
      <c r="P215" s="24">
        <v>30</v>
      </c>
      <c r="Q215" s="24">
        <v>30</v>
      </c>
      <c r="R215" s="24">
        <v>29</v>
      </c>
      <c r="S215" s="24">
        <v>29</v>
      </c>
      <c r="T215" s="24">
        <v>29</v>
      </c>
      <c r="U215" s="24">
        <v>29</v>
      </c>
      <c r="V215" s="24">
        <v>29</v>
      </c>
      <c r="W215" s="24">
        <v>29</v>
      </c>
      <c r="X215" s="24">
        <v>29</v>
      </c>
      <c r="Y215" s="24">
        <v>29</v>
      </c>
      <c r="Z215" s="24">
        <v>29</v>
      </c>
      <c r="AA215" s="24">
        <v>29</v>
      </c>
      <c r="AB215" s="24">
        <v>27</v>
      </c>
      <c r="AC215" s="24">
        <v>27</v>
      </c>
      <c r="AD215" s="24">
        <v>27</v>
      </c>
      <c r="AE215" s="24">
        <v>25</v>
      </c>
      <c r="AF215" s="24">
        <v>25</v>
      </c>
      <c r="AG215" s="24">
        <v>25</v>
      </c>
      <c r="AH215" s="24">
        <v>25</v>
      </c>
      <c r="AI215" s="24">
        <v>25</v>
      </c>
      <c r="AJ215" s="24">
        <v>25</v>
      </c>
      <c r="AK215" s="24">
        <v>25</v>
      </c>
      <c r="AL215" s="24">
        <v>23</v>
      </c>
      <c r="AM215" s="24">
        <v>23</v>
      </c>
      <c r="AN215" s="24">
        <v>23</v>
      </c>
      <c r="AO215" s="24">
        <v>23</v>
      </c>
      <c r="AP215" s="24">
        <v>22</v>
      </c>
      <c r="AQ215" s="24">
        <v>22</v>
      </c>
      <c r="AR215" s="24">
        <v>22</v>
      </c>
      <c r="AS215" s="24">
        <v>21</v>
      </c>
      <c r="AT215" s="24">
        <v>21</v>
      </c>
      <c r="AU215" s="24">
        <v>21</v>
      </c>
      <c r="AV215" s="24">
        <v>21</v>
      </c>
      <c r="AW215" s="24">
        <v>20</v>
      </c>
      <c r="AX215" s="24">
        <v>20</v>
      </c>
      <c r="AY215" s="24">
        <v>20</v>
      </c>
      <c r="AZ215" s="24">
        <v>18</v>
      </c>
      <c r="BA215" s="24">
        <v>18</v>
      </c>
      <c r="BB215" s="24">
        <v>18</v>
      </c>
      <c r="BC215" s="24">
        <v>17</v>
      </c>
      <c r="BD215" s="24">
        <v>17</v>
      </c>
      <c r="BE215" s="24">
        <v>17</v>
      </c>
      <c r="BF215" s="24">
        <v>17</v>
      </c>
      <c r="BG215" s="24">
        <v>17</v>
      </c>
      <c r="BH215" s="24">
        <v>17</v>
      </c>
      <c r="BI215" s="24">
        <v>17</v>
      </c>
      <c r="BJ215" s="24">
        <v>17</v>
      </c>
      <c r="BK215" s="24">
        <v>17</v>
      </c>
      <c r="BL215" s="24">
        <v>16</v>
      </c>
      <c r="BM215" s="24">
        <v>16</v>
      </c>
      <c r="BN215" s="24">
        <v>15</v>
      </c>
      <c r="BO215" s="24">
        <v>14</v>
      </c>
      <c r="BP215" s="24">
        <v>14</v>
      </c>
      <c r="BQ215" s="24">
        <v>13</v>
      </c>
      <c r="BR215" s="24">
        <v>12</v>
      </c>
      <c r="BS215" s="24">
        <v>12</v>
      </c>
      <c r="BT215" s="24">
        <v>10</v>
      </c>
      <c r="BU215" s="24">
        <v>10</v>
      </c>
      <c r="BV215" s="24">
        <v>9</v>
      </c>
      <c r="BW215" s="24">
        <v>8</v>
      </c>
      <c r="BX215" s="24">
        <v>8</v>
      </c>
      <c r="BY215" s="24">
        <v>8</v>
      </c>
      <c r="BZ215" s="24">
        <v>7</v>
      </c>
      <c r="CA215" s="24">
        <v>6</v>
      </c>
      <c r="CB215" s="24">
        <v>6</v>
      </c>
      <c r="CC215" s="24">
        <v>6</v>
      </c>
      <c r="CD215" s="24">
        <v>6</v>
      </c>
      <c r="CE215" s="24">
        <v>6</v>
      </c>
      <c r="CF215" s="24">
        <v>6</v>
      </c>
      <c r="CG215" s="24">
        <v>6</v>
      </c>
      <c r="CH215" s="24">
        <v>6</v>
      </c>
      <c r="CI215" s="24">
        <v>6</v>
      </c>
      <c r="CJ215" s="24">
        <v>6</v>
      </c>
      <c r="CK215" s="24">
        <v>5</v>
      </c>
      <c r="CL215" s="24">
        <v>4</v>
      </c>
      <c r="CM215" s="24">
        <v>4</v>
      </c>
      <c r="CN215" s="24">
        <v>4</v>
      </c>
      <c r="CO215" s="24">
        <v>4</v>
      </c>
      <c r="CP215" s="24">
        <v>3</v>
      </c>
      <c r="CQ215" s="24">
        <v>2</v>
      </c>
      <c r="CR215" s="24">
        <v>2</v>
      </c>
      <c r="CS215" s="24">
        <v>1</v>
      </c>
      <c r="CT215" s="24">
        <v>1</v>
      </c>
      <c r="CU215" s="24">
        <v>1</v>
      </c>
      <c r="CV215" s="24">
        <v>1</v>
      </c>
      <c r="CW215" s="24">
        <v>0</v>
      </c>
      <c r="CX215" s="24">
        <v>0</v>
      </c>
      <c r="CY215" s="24">
        <v>0</v>
      </c>
      <c r="CZ215" s="24">
        <v>0</v>
      </c>
      <c r="DA215" s="24">
        <v>0</v>
      </c>
      <c r="DB215" s="24">
        <v>0</v>
      </c>
      <c r="DC215" s="24">
        <v>32</v>
      </c>
      <c r="DD215" s="24">
        <v>34</v>
      </c>
      <c r="DE215" s="24">
        <v>32</v>
      </c>
      <c r="DF215" s="24">
        <v>32</v>
      </c>
      <c r="DG215" s="24">
        <v>32</v>
      </c>
      <c r="DH215" s="24">
        <v>32</v>
      </c>
      <c r="DI215" s="24">
        <v>31</v>
      </c>
      <c r="DJ215" s="24">
        <v>32</v>
      </c>
      <c r="DK215" s="24">
        <v>31</v>
      </c>
      <c r="DL215" s="24">
        <v>31</v>
      </c>
      <c r="DM215" s="24">
        <v>32</v>
      </c>
      <c r="DN215" s="24">
        <v>32</v>
      </c>
      <c r="DO215" s="24">
        <v>33</v>
      </c>
      <c r="DP215" s="24">
        <v>33</v>
      </c>
      <c r="DQ215" s="24">
        <v>33</v>
      </c>
      <c r="DR215" s="24">
        <v>34</v>
      </c>
      <c r="DS215" s="24">
        <v>35</v>
      </c>
      <c r="DT215" s="24">
        <v>35</v>
      </c>
      <c r="DU215" s="24">
        <v>34</v>
      </c>
      <c r="DV215" s="24">
        <v>33</v>
      </c>
      <c r="DW215" s="24">
        <v>32</v>
      </c>
      <c r="DX215" s="24">
        <v>31</v>
      </c>
      <c r="DY215" s="24">
        <v>28</v>
      </c>
      <c r="DZ215" s="24">
        <v>28</v>
      </c>
      <c r="EA215" s="24">
        <v>28</v>
      </c>
      <c r="EB215" s="24">
        <v>27</v>
      </c>
      <c r="EC215" s="24">
        <v>25</v>
      </c>
      <c r="ED215" s="24">
        <v>25</v>
      </c>
      <c r="EE215" s="24">
        <v>25</v>
      </c>
      <c r="EF215" s="24">
        <v>25</v>
      </c>
      <c r="EG215" s="24">
        <v>25</v>
      </c>
      <c r="EH215" s="24">
        <v>24</v>
      </c>
      <c r="EI215" s="24">
        <v>24</v>
      </c>
      <c r="EJ215" s="24">
        <v>24</v>
      </c>
      <c r="EK215" s="24">
        <v>24</v>
      </c>
      <c r="EL215" s="24">
        <v>24</v>
      </c>
      <c r="EM215" s="24">
        <v>23</v>
      </c>
      <c r="EN215" s="24">
        <v>23</v>
      </c>
      <c r="EO215" s="24">
        <v>22</v>
      </c>
      <c r="EP215" s="24">
        <v>21</v>
      </c>
      <c r="EQ215" s="24">
        <v>21</v>
      </c>
      <c r="ER215" s="24">
        <v>21</v>
      </c>
      <c r="ES215" s="24">
        <v>21</v>
      </c>
      <c r="ET215" s="24">
        <v>21</v>
      </c>
      <c r="EU215" s="24">
        <v>21</v>
      </c>
      <c r="EV215" s="24">
        <v>21</v>
      </c>
      <c r="EW215" s="24">
        <v>21</v>
      </c>
      <c r="EX215" s="24">
        <v>21</v>
      </c>
      <c r="EY215" s="24">
        <v>21</v>
      </c>
      <c r="EZ215" s="24">
        <v>21</v>
      </c>
      <c r="FA215" s="24">
        <v>21</v>
      </c>
      <c r="FB215" s="24">
        <v>21</v>
      </c>
      <c r="FC215" s="24">
        <v>20</v>
      </c>
      <c r="FD215" s="24">
        <v>20</v>
      </c>
      <c r="FE215" s="24">
        <v>19</v>
      </c>
      <c r="FF215" s="24">
        <v>19</v>
      </c>
      <c r="FG215" s="24">
        <v>18</v>
      </c>
      <c r="FH215" s="24">
        <v>18</v>
      </c>
      <c r="FI215" s="24">
        <v>17</v>
      </c>
      <c r="FJ215" s="24">
        <v>16</v>
      </c>
      <c r="FK215" s="24">
        <v>16</v>
      </c>
      <c r="FL215" s="24">
        <v>14</v>
      </c>
      <c r="FM215" s="24">
        <v>14</v>
      </c>
      <c r="FN215" s="24">
        <v>13</v>
      </c>
      <c r="FO215" s="24">
        <v>12</v>
      </c>
      <c r="FP215" s="24">
        <v>12</v>
      </c>
      <c r="FQ215" s="24">
        <v>12</v>
      </c>
      <c r="FR215" s="24">
        <v>11</v>
      </c>
      <c r="FS215" s="24">
        <v>11</v>
      </c>
      <c r="FT215" s="24">
        <v>10</v>
      </c>
      <c r="FU215" s="24">
        <v>10</v>
      </c>
      <c r="FV215" s="24">
        <v>10</v>
      </c>
      <c r="FW215" s="24">
        <v>9</v>
      </c>
      <c r="FX215" s="24">
        <v>9</v>
      </c>
      <c r="FY215" s="24">
        <v>9</v>
      </c>
      <c r="FZ215" s="24">
        <v>8</v>
      </c>
      <c r="GA215" s="24">
        <v>8</v>
      </c>
      <c r="GB215" s="24">
        <v>8</v>
      </c>
      <c r="GC215" s="24">
        <v>8</v>
      </c>
      <c r="GD215" s="24">
        <v>7</v>
      </c>
      <c r="GE215" s="24">
        <v>7</v>
      </c>
      <c r="GF215" s="24">
        <v>7</v>
      </c>
      <c r="GG215" s="24">
        <v>6</v>
      </c>
      <c r="GH215" s="24">
        <v>6</v>
      </c>
      <c r="GI215" s="24">
        <v>6</v>
      </c>
      <c r="GJ215" s="24">
        <v>6</v>
      </c>
      <c r="GK215" s="24">
        <v>5</v>
      </c>
      <c r="GL215" s="24">
        <v>5</v>
      </c>
      <c r="GM215" s="24">
        <v>5</v>
      </c>
      <c r="GN215" s="24">
        <v>4</v>
      </c>
      <c r="GO215" s="24">
        <v>4</v>
      </c>
      <c r="GP215" s="24">
        <v>2</v>
      </c>
      <c r="GQ215" s="24">
        <v>2</v>
      </c>
      <c r="GR215" s="24">
        <v>1</v>
      </c>
      <c r="GS215" s="24">
        <v>1</v>
      </c>
      <c r="GT215" s="24">
        <v>1</v>
      </c>
      <c r="GU215" s="24">
        <v>1</v>
      </c>
      <c r="GV215" s="24">
        <v>0</v>
      </c>
      <c r="GW215" s="24">
        <v>0</v>
      </c>
      <c r="GX215" s="24">
        <v>0</v>
      </c>
      <c r="GY215" s="25">
        <v>0</v>
      </c>
    </row>
    <row r="216" spans="1:207" s="17" customFormat="1" ht="12.75" hidden="1" x14ac:dyDescent="0.2">
      <c r="A216" s="23" t="s">
        <v>225</v>
      </c>
      <c r="B216" s="24">
        <v>2015</v>
      </c>
      <c r="C216" s="24">
        <f>SUM(Tabla1[[#This Row],[Hombres_0]:[Hombres_100 y más]])</f>
        <v>1715</v>
      </c>
      <c r="D216" s="24">
        <f>SUM(Tabla1[[#This Row],[Mujeres_0]:[Mujeres_100 y más]])</f>
        <v>1839</v>
      </c>
      <c r="E216" s="24">
        <f>Tabla1[[#This Row],[TOTAL HOMBRES]]+Tabla1[[#This Row],[TOTAL MUJERES]]</f>
        <v>3554</v>
      </c>
      <c r="F216" s="24">
        <v>34</v>
      </c>
      <c r="G216" s="24">
        <v>34</v>
      </c>
      <c r="H216" s="24">
        <v>35</v>
      </c>
      <c r="I216" s="24">
        <v>34</v>
      </c>
      <c r="J216" s="24">
        <v>33</v>
      </c>
      <c r="K216" s="24">
        <v>32</v>
      </c>
      <c r="L216" s="24">
        <v>32</v>
      </c>
      <c r="M216" s="24">
        <v>32</v>
      </c>
      <c r="N216" s="24">
        <v>31</v>
      </c>
      <c r="O216" s="24">
        <v>31</v>
      </c>
      <c r="P216" s="24">
        <v>30</v>
      </c>
      <c r="Q216" s="24">
        <v>29</v>
      </c>
      <c r="R216" s="24">
        <v>29</v>
      </c>
      <c r="S216" s="24">
        <v>29</v>
      </c>
      <c r="T216" s="24">
        <v>29</v>
      </c>
      <c r="U216" s="24">
        <v>29</v>
      </c>
      <c r="V216" s="24">
        <v>29</v>
      </c>
      <c r="W216" s="24">
        <v>29</v>
      </c>
      <c r="X216" s="24">
        <v>29</v>
      </c>
      <c r="Y216" s="24">
        <v>29</v>
      </c>
      <c r="Z216" s="24">
        <v>29</v>
      </c>
      <c r="AA216" s="24">
        <v>29</v>
      </c>
      <c r="AB216" s="24">
        <v>28</v>
      </c>
      <c r="AC216" s="24">
        <v>27</v>
      </c>
      <c r="AD216" s="24">
        <v>27</v>
      </c>
      <c r="AE216" s="24">
        <v>25</v>
      </c>
      <c r="AF216" s="24">
        <v>25</v>
      </c>
      <c r="AG216" s="24">
        <v>25</v>
      </c>
      <c r="AH216" s="24">
        <v>25</v>
      </c>
      <c r="AI216" s="24">
        <v>25</v>
      </c>
      <c r="AJ216" s="24">
        <v>25</v>
      </c>
      <c r="AK216" s="24">
        <v>23</v>
      </c>
      <c r="AL216" s="24">
        <v>23</v>
      </c>
      <c r="AM216" s="24">
        <v>23</v>
      </c>
      <c r="AN216" s="24">
        <v>24</v>
      </c>
      <c r="AO216" s="24">
        <v>23</v>
      </c>
      <c r="AP216" s="24">
        <v>22</v>
      </c>
      <c r="AQ216" s="24">
        <v>22</v>
      </c>
      <c r="AR216" s="24">
        <v>22</v>
      </c>
      <c r="AS216" s="24">
        <v>22</v>
      </c>
      <c r="AT216" s="24">
        <v>21</v>
      </c>
      <c r="AU216" s="24">
        <v>21</v>
      </c>
      <c r="AV216" s="24">
        <v>21</v>
      </c>
      <c r="AW216" s="24">
        <v>20</v>
      </c>
      <c r="AX216" s="24">
        <v>20</v>
      </c>
      <c r="AY216" s="24">
        <v>20</v>
      </c>
      <c r="AZ216" s="24">
        <v>18</v>
      </c>
      <c r="BA216" s="24">
        <v>18</v>
      </c>
      <c r="BB216" s="24">
        <v>18</v>
      </c>
      <c r="BC216" s="24">
        <v>17</v>
      </c>
      <c r="BD216" s="24">
        <v>17</v>
      </c>
      <c r="BE216" s="24">
        <v>17</v>
      </c>
      <c r="BF216" s="24">
        <v>17</v>
      </c>
      <c r="BG216" s="24">
        <v>17</v>
      </c>
      <c r="BH216" s="24">
        <v>17</v>
      </c>
      <c r="BI216" s="24">
        <v>18</v>
      </c>
      <c r="BJ216" s="24">
        <v>18</v>
      </c>
      <c r="BK216" s="24">
        <v>17</v>
      </c>
      <c r="BL216" s="24">
        <v>17</v>
      </c>
      <c r="BM216" s="24">
        <v>17</v>
      </c>
      <c r="BN216" s="24">
        <v>15</v>
      </c>
      <c r="BO216" s="24">
        <v>15</v>
      </c>
      <c r="BP216" s="24">
        <v>14</v>
      </c>
      <c r="BQ216" s="24">
        <v>13</v>
      </c>
      <c r="BR216" s="24">
        <v>13</v>
      </c>
      <c r="BS216" s="24">
        <v>12</v>
      </c>
      <c r="BT216" s="24">
        <v>10</v>
      </c>
      <c r="BU216" s="24">
        <v>10</v>
      </c>
      <c r="BV216" s="24">
        <v>9</v>
      </c>
      <c r="BW216" s="24">
        <v>8</v>
      </c>
      <c r="BX216" s="24">
        <v>8</v>
      </c>
      <c r="BY216" s="24">
        <v>8</v>
      </c>
      <c r="BZ216" s="24">
        <v>7</v>
      </c>
      <c r="CA216" s="24">
        <v>6</v>
      </c>
      <c r="CB216" s="24">
        <v>6</v>
      </c>
      <c r="CC216" s="24">
        <v>6</v>
      </c>
      <c r="CD216" s="24">
        <v>6</v>
      </c>
      <c r="CE216" s="24">
        <v>6</v>
      </c>
      <c r="CF216" s="24">
        <v>6</v>
      </c>
      <c r="CG216" s="24">
        <v>6</v>
      </c>
      <c r="CH216" s="24">
        <v>6</v>
      </c>
      <c r="CI216" s="24">
        <v>6</v>
      </c>
      <c r="CJ216" s="24">
        <v>5</v>
      </c>
      <c r="CK216" s="24">
        <v>5</v>
      </c>
      <c r="CL216" s="24">
        <v>4</v>
      </c>
      <c r="CM216" s="24">
        <v>4</v>
      </c>
      <c r="CN216" s="24">
        <v>4</v>
      </c>
      <c r="CO216" s="24">
        <v>4</v>
      </c>
      <c r="CP216" s="24">
        <v>4</v>
      </c>
      <c r="CQ216" s="24">
        <v>2</v>
      </c>
      <c r="CR216" s="24">
        <v>2</v>
      </c>
      <c r="CS216" s="24">
        <v>2</v>
      </c>
      <c r="CT216" s="24">
        <v>1</v>
      </c>
      <c r="CU216" s="24">
        <v>1</v>
      </c>
      <c r="CV216" s="24">
        <v>1</v>
      </c>
      <c r="CW216" s="24">
        <v>1</v>
      </c>
      <c r="CX216" s="24">
        <v>0</v>
      </c>
      <c r="CY216" s="24">
        <v>0</v>
      </c>
      <c r="CZ216" s="24">
        <v>0</v>
      </c>
      <c r="DA216" s="24">
        <v>0</v>
      </c>
      <c r="DB216" s="24">
        <v>0</v>
      </c>
      <c r="DC216" s="24">
        <v>31</v>
      </c>
      <c r="DD216" s="24">
        <v>33</v>
      </c>
      <c r="DE216" s="24">
        <v>31</v>
      </c>
      <c r="DF216" s="24">
        <v>32</v>
      </c>
      <c r="DG216" s="24">
        <v>32</v>
      </c>
      <c r="DH216" s="24">
        <v>31</v>
      </c>
      <c r="DI216" s="24">
        <v>31</v>
      </c>
      <c r="DJ216" s="24">
        <v>32</v>
      </c>
      <c r="DK216" s="24">
        <v>31</v>
      </c>
      <c r="DL216" s="24">
        <v>31</v>
      </c>
      <c r="DM216" s="24">
        <v>32</v>
      </c>
      <c r="DN216" s="24">
        <v>31</v>
      </c>
      <c r="DO216" s="24">
        <v>31</v>
      </c>
      <c r="DP216" s="24">
        <v>32</v>
      </c>
      <c r="DQ216" s="24">
        <v>33</v>
      </c>
      <c r="DR216" s="24">
        <v>33</v>
      </c>
      <c r="DS216" s="24">
        <v>33</v>
      </c>
      <c r="DT216" s="24">
        <v>34</v>
      </c>
      <c r="DU216" s="24">
        <v>34</v>
      </c>
      <c r="DV216" s="24">
        <v>33</v>
      </c>
      <c r="DW216" s="24">
        <v>32</v>
      </c>
      <c r="DX216" s="24">
        <v>32</v>
      </c>
      <c r="DY216" s="24">
        <v>30</v>
      </c>
      <c r="DZ216" s="24">
        <v>29</v>
      </c>
      <c r="EA216" s="24">
        <v>28</v>
      </c>
      <c r="EB216" s="24">
        <v>26</v>
      </c>
      <c r="EC216" s="24">
        <v>25</v>
      </c>
      <c r="ED216" s="24">
        <v>25</v>
      </c>
      <c r="EE216" s="24">
        <v>25</v>
      </c>
      <c r="EF216" s="24">
        <v>25</v>
      </c>
      <c r="EG216" s="24">
        <v>25</v>
      </c>
      <c r="EH216" s="24">
        <v>24</v>
      </c>
      <c r="EI216" s="24">
        <v>24</v>
      </c>
      <c r="EJ216" s="24">
        <v>24</v>
      </c>
      <c r="EK216" s="24">
        <v>24</v>
      </c>
      <c r="EL216" s="24">
        <v>24</v>
      </c>
      <c r="EM216" s="24">
        <v>23</v>
      </c>
      <c r="EN216" s="24">
        <v>23</v>
      </c>
      <c r="EO216" s="24">
        <v>22</v>
      </c>
      <c r="EP216" s="24">
        <v>21</v>
      </c>
      <c r="EQ216" s="24">
        <v>21</v>
      </c>
      <c r="ER216" s="24">
        <v>21</v>
      </c>
      <c r="ES216" s="24">
        <v>21</v>
      </c>
      <c r="ET216" s="24">
        <v>21</v>
      </c>
      <c r="EU216" s="24">
        <v>21</v>
      </c>
      <c r="EV216" s="24">
        <v>21</v>
      </c>
      <c r="EW216" s="24">
        <v>20</v>
      </c>
      <c r="EX216" s="24">
        <v>21</v>
      </c>
      <c r="EY216" s="24">
        <v>21</v>
      </c>
      <c r="EZ216" s="24">
        <v>21</v>
      </c>
      <c r="FA216" s="24">
        <v>21</v>
      </c>
      <c r="FB216" s="24">
        <v>21</v>
      </c>
      <c r="FC216" s="24">
        <v>21</v>
      </c>
      <c r="FD216" s="24">
        <v>20</v>
      </c>
      <c r="FE216" s="24">
        <v>20</v>
      </c>
      <c r="FF216" s="24">
        <v>19</v>
      </c>
      <c r="FG216" s="24">
        <v>19</v>
      </c>
      <c r="FH216" s="24">
        <v>18</v>
      </c>
      <c r="FI216" s="24">
        <v>17</v>
      </c>
      <c r="FJ216" s="24">
        <v>17</v>
      </c>
      <c r="FK216" s="24">
        <v>16</v>
      </c>
      <c r="FL216" s="24">
        <v>15</v>
      </c>
      <c r="FM216" s="24">
        <v>14</v>
      </c>
      <c r="FN216" s="24">
        <v>14</v>
      </c>
      <c r="FO216" s="24">
        <v>12</v>
      </c>
      <c r="FP216" s="24">
        <v>12</v>
      </c>
      <c r="FQ216" s="24">
        <v>12</v>
      </c>
      <c r="FR216" s="24">
        <v>11</v>
      </c>
      <c r="FS216" s="24">
        <v>11</v>
      </c>
      <c r="FT216" s="24">
        <v>11</v>
      </c>
      <c r="FU216" s="24">
        <v>10</v>
      </c>
      <c r="FV216" s="24">
        <v>10</v>
      </c>
      <c r="FW216" s="24">
        <v>9</v>
      </c>
      <c r="FX216" s="24">
        <v>9</v>
      </c>
      <c r="FY216" s="24">
        <v>9</v>
      </c>
      <c r="FZ216" s="24">
        <v>8</v>
      </c>
      <c r="GA216" s="24">
        <v>8</v>
      </c>
      <c r="GB216" s="24">
        <v>8</v>
      </c>
      <c r="GC216" s="24">
        <v>8</v>
      </c>
      <c r="GD216" s="24">
        <v>8</v>
      </c>
      <c r="GE216" s="24">
        <v>7</v>
      </c>
      <c r="GF216" s="24">
        <v>7</v>
      </c>
      <c r="GG216" s="24">
        <v>6</v>
      </c>
      <c r="GH216" s="24">
        <v>6</v>
      </c>
      <c r="GI216" s="24">
        <v>6</v>
      </c>
      <c r="GJ216" s="24">
        <v>6</v>
      </c>
      <c r="GK216" s="24">
        <v>5</v>
      </c>
      <c r="GL216" s="24">
        <v>5</v>
      </c>
      <c r="GM216" s="24">
        <v>5</v>
      </c>
      <c r="GN216" s="24">
        <v>4</v>
      </c>
      <c r="GO216" s="24">
        <v>4</v>
      </c>
      <c r="GP216" s="24">
        <v>3</v>
      </c>
      <c r="GQ216" s="24">
        <v>2</v>
      </c>
      <c r="GR216" s="24">
        <v>1</v>
      </c>
      <c r="GS216" s="24">
        <v>1</v>
      </c>
      <c r="GT216" s="24">
        <v>1</v>
      </c>
      <c r="GU216" s="24">
        <v>1</v>
      </c>
      <c r="GV216" s="24">
        <v>0</v>
      </c>
      <c r="GW216" s="24">
        <v>0</v>
      </c>
      <c r="GX216" s="24">
        <v>0</v>
      </c>
      <c r="GY216" s="25">
        <v>0</v>
      </c>
    </row>
    <row r="217" spans="1:207" s="17" customFormat="1" ht="12.75" hidden="1" x14ac:dyDescent="0.2">
      <c r="A217" s="23" t="s">
        <v>225</v>
      </c>
      <c r="B217" s="24">
        <v>2016</v>
      </c>
      <c r="C217" s="24">
        <f>SUM(Tabla1[[#This Row],[Hombres_0]:[Hombres_100 y más]])</f>
        <v>1730</v>
      </c>
      <c r="D217" s="24">
        <f>SUM(Tabla1[[#This Row],[Mujeres_0]:[Mujeres_100 y más]])</f>
        <v>1859</v>
      </c>
      <c r="E217" s="24">
        <f>Tabla1[[#This Row],[TOTAL HOMBRES]]+Tabla1[[#This Row],[TOTAL MUJERES]]</f>
        <v>3589</v>
      </c>
      <c r="F217" s="24">
        <v>35</v>
      </c>
      <c r="G217" s="24">
        <v>35</v>
      </c>
      <c r="H217" s="24">
        <v>36</v>
      </c>
      <c r="I217" s="24">
        <v>35</v>
      </c>
      <c r="J217" s="24">
        <v>34</v>
      </c>
      <c r="K217" s="24">
        <v>33</v>
      </c>
      <c r="L217" s="24">
        <v>32</v>
      </c>
      <c r="M217" s="24">
        <v>32</v>
      </c>
      <c r="N217" s="24">
        <v>31</v>
      </c>
      <c r="O217" s="24">
        <v>30</v>
      </c>
      <c r="P217" s="24">
        <v>30</v>
      </c>
      <c r="Q217" s="24">
        <v>29</v>
      </c>
      <c r="R217" s="24">
        <v>29</v>
      </c>
      <c r="S217" s="24">
        <v>29</v>
      </c>
      <c r="T217" s="24">
        <v>29</v>
      </c>
      <c r="U217" s="24">
        <v>29</v>
      </c>
      <c r="V217" s="24">
        <v>29</v>
      </c>
      <c r="W217" s="24">
        <v>29</v>
      </c>
      <c r="X217" s="24">
        <v>29</v>
      </c>
      <c r="Y217" s="24">
        <v>29</v>
      </c>
      <c r="Z217" s="24">
        <v>29</v>
      </c>
      <c r="AA217" s="24">
        <v>29</v>
      </c>
      <c r="AB217" s="24">
        <v>29</v>
      </c>
      <c r="AC217" s="24">
        <v>27</v>
      </c>
      <c r="AD217" s="24">
        <v>27</v>
      </c>
      <c r="AE217" s="24">
        <v>25</v>
      </c>
      <c r="AF217" s="24">
        <v>25</v>
      </c>
      <c r="AG217" s="24">
        <v>25</v>
      </c>
      <c r="AH217" s="24">
        <v>25</v>
      </c>
      <c r="AI217" s="24">
        <v>25</v>
      </c>
      <c r="AJ217" s="24">
        <v>24</v>
      </c>
      <c r="AK217" s="24">
        <v>23</v>
      </c>
      <c r="AL217" s="24">
        <v>23</v>
      </c>
      <c r="AM217" s="24">
        <v>23</v>
      </c>
      <c r="AN217" s="24">
        <v>24</v>
      </c>
      <c r="AO217" s="24">
        <v>24</v>
      </c>
      <c r="AP217" s="24">
        <v>22</v>
      </c>
      <c r="AQ217" s="24">
        <v>22</v>
      </c>
      <c r="AR217" s="24">
        <v>22</v>
      </c>
      <c r="AS217" s="24">
        <v>22</v>
      </c>
      <c r="AT217" s="24">
        <v>22</v>
      </c>
      <c r="AU217" s="24">
        <v>21</v>
      </c>
      <c r="AV217" s="24">
        <v>21</v>
      </c>
      <c r="AW217" s="24">
        <v>20</v>
      </c>
      <c r="AX217" s="24">
        <v>20</v>
      </c>
      <c r="AY217" s="24">
        <v>19</v>
      </c>
      <c r="AZ217" s="24">
        <v>18</v>
      </c>
      <c r="BA217" s="24">
        <v>18</v>
      </c>
      <c r="BB217" s="24">
        <v>18</v>
      </c>
      <c r="BC217" s="24">
        <v>17</v>
      </c>
      <c r="BD217" s="24">
        <v>17</v>
      </c>
      <c r="BE217" s="24">
        <v>17</v>
      </c>
      <c r="BF217" s="24">
        <v>17</v>
      </c>
      <c r="BG217" s="24">
        <v>17</v>
      </c>
      <c r="BH217" s="24">
        <v>18</v>
      </c>
      <c r="BI217" s="24">
        <v>18</v>
      </c>
      <c r="BJ217" s="24">
        <v>18</v>
      </c>
      <c r="BK217" s="24">
        <v>18</v>
      </c>
      <c r="BL217" s="24">
        <v>17</v>
      </c>
      <c r="BM217" s="24">
        <v>17</v>
      </c>
      <c r="BN217" s="24">
        <v>16</v>
      </c>
      <c r="BO217" s="24">
        <v>15</v>
      </c>
      <c r="BP217" s="24">
        <v>14</v>
      </c>
      <c r="BQ217" s="24">
        <v>14</v>
      </c>
      <c r="BR217" s="24">
        <v>13</v>
      </c>
      <c r="BS217" s="24">
        <v>12</v>
      </c>
      <c r="BT217" s="24">
        <v>12</v>
      </c>
      <c r="BU217" s="24">
        <v>10</v>
      </c>
      <c r="BV217" s="24">
        <v>9</v>
      </c>
      <c r="BW217" s="24">
        <v>9</v>
      </c>
      <c r="BX217" s="24">
        <v>8</v>
      </c>
      <c r="BY217" s="24">
        <v>8</v>
      </c>
      <c r="BZ217" s="24">
        <v>8</v>
      </c>
      <c r="CA217" s="24">
        <v>6</v>
      </c>
      <c r="CB217" s="24">
        <v>6</v>
      </c>
      <c r="CC217" s="24">
        <v>6</v>
      </c>
      <c r="CD217" s="24">
        <v>6</v>
      </c>
      <c r="CE217" s="24">
        <v>6</v>
      </c>
      <c r="CF217" s="24">
        <v>6</v>
      </c>
      <c r="CG217" s="24">
        <v>6</v>
      </c>
      <c r="CH217" s="24">
        <v>6</v>
      </c>
      <c r="CI217" s="24">
        <v>5</v>
      </c>
      <c r="CJ217" s="24">
        <v>5</v>
      </c>
      <c r="CK217" s="24">
        <v>5</v>
      </c>
      <c r="CL217" s="24">
        <v>4</v>
      </c>
      <c r="CM217" s="24">
        <v>4</v>
      </c>
      <c r="CN217" s="24">
        <v>4</v>
      </c>
      <c r="CO217" s="24">
        <v>4</v>
      </c>
      <c r="CP217" s="24">
        <v>4</v>
      </c>
      <c r="CQ217" s="24">
        <v>3</v>
      </c>
      <c r="CR217" s="24">
        <v>2</v>
      </c>
      <c r="CS217" s="24">
        <v>2</v>
      </c>
      <c r="CT217" s="24">
        <v>1</v>
      </c>
      <c r="CU217" s="24">
        <v>1</v>
      </c>
      <c r="CV217" s="24">
        <v>1</v>
      </c>
      <c r="CW217" s="24">
        <v>1</v>
      </c>
      <c r="CX217" s="24">
        <v>1</v>
      </c>
      <c r="CY217" s="24">
        <v>0</v>
      </c>
      <c r="CZ217" s="24">
        <v>0</v>
      </c>
      <c r="DA217" s="24">
        <v>0</v>
      </c>
      <c r="DB217" s="24">
        <v>0</v>
      </c>
      <c r="DC217" s="24">
        <v>32</v>
      </c>
      <c r="DD217" s="24">
        <v>34</v>
      </c>
      <c r="DE217" s="24">
        <v>32</v>
      </c>
      <c r="DF217" s="24">
        <v>33</v>
      </c>
      <c r="DG217" s="24">
        <v>32</v>
      </c>
      <c r="DH217" s="24">
        <v>32</v>
      </c>
      <c r="DI217" s="24">
        <v>32</v>
      </c>
      <c r="DJ217" s="24">
        <v>32</v>
      </c>
      <c r="DK217" s="24">
        <v>32</v>
      </c>
      <c r="DL217" s="24">
        <v>32</v>
      </c>
      <c r="DM217" s="24">
        <v>32</v>
      </c>
      <c r="DN217" s="24">
        <v>32</v>
      </c>
      <c r="DO217" s="24">
        <v>32</v>
      </c>
      <c r="DP217" s="24">
        <v>33</v>
      </c>
      <c r="DQ217" s="24">
        <v>33</v>
      </c>
      <c r="DR217" s="24">
        <v>34</v>
      </c>
      <c r="DS217" s="24">
        <v>34</v>
      </c>
      <c r="DT217" s="24">
        <v>34</v>
      </c>
      <c r="DU217" s="24">
        <v>34</v>
      </c>
      <c r="DV217" s="24">
        <v>33</v>
      </c>
      <c r="DW217" s="24">
        <v>32</v>
      </c>
      <c r="DX217" s="24">
        <v>32</v>
      </c>
      <c r="DY217" s="24">
        <v>31</v>
      </c>
      <c r="DZ217" s="24">
        <v>29</v>
      </c>
      <c r="EA217" s="24">
        <v>28</v>
      </c>
      <c r="EB217" s="24">
        <v>26</v>
      </c>
      <c r="EC217" s="24">
        <v>25</v>
      </c>
      <c r="ED217" s="24">
        <v>25</v>
      </c>
      <c r="EE217" s="24">
        <v>25</v>
      </c>
      <c r="EF217" s="24">
        <v>25</v>
      </c>
      <c r="EG217" s="24">
        <v>25</v>
      </c>
      <c r="EH217" s="24">
        <v>24</v>
      </c>
      <c r="EI217" s="24">
        <v>24</v>
      </c>
      <c r="EJ217" s="24">
        <v>24</v>
      </c>
      <c r="EK217" s="24">
        <v>24</v>
      </c>
      <c r="EL217" s="24">
        <v>24</v>
      </c>
      <c r="EM217" s="24">
        <v>24</v>
      </c>
      <c r="EN217" s="24">
        <v>23</v>
      </c>
      <c r="EO217" s="24">
        <v>22</v>
      </c>
      <c r="EP217" s="24">
        <v>22</v>
      </c>
      <c r="EQ217" s="24">
        <v>21</v>
      </c>
      <c r="ER217" s="24">
        <v>21</v>
      </c>
      <c r="ES217" s="24">
        <v>21</v>
      </c>
      <c r="ET217" s="24">
        <v>21</v>
      </c>
      <c r="EU217" s="24">
        <v>20</v>
      </c>
      <c r="EV217" s="24">
        <v>20</v>
      </c>
      <c r="EW217" s="24">
        <v>20</v>
      </c>
      <c r="EX217" s="24">
        <v>21</v>
      </c>
      <c r="EY217" s="24">
        <v>21</v>
      </c>
      <c r="EZ217" s="24">
        <v>21</v>
      </c>
      <c r="FA217" s="24">
        <v>21</v>
      </c>
      <c r="FB217" s="24">
        <v>21</v>
      </c>
      <c r="FC217" s="24">
        <v>21</v>
      </c>
      <c r="FD217" s="24">
        <v>21</v>
      </c>
      <c r="FE217" s="24">
        <v>20</v>
      </c>
      <c r="FF217" s="24">
        <v>19</v>
      </c>
      <c r="FG217" s="24">
        <v>19</v>
      </c>
      <c r="FH217" s="24">
        <v>18</v>
      </c>
      <c r="FI217" s="24">
        <v>17</v>
      </c>
      <c r="FJ217" s="24">
        <v>17</v>
      </c>
      <c r="FK217" s="24">
        <v>16</v>
      </c>
      <c r="FL217" s="24">
        <v>15</v>
      </c>
      <c r="FM217" s="24">
        <v>14</v>
      </c>
      <c r="FN217" s="24">
        <v>14</v>
      </c>
      <c r="FO217" s="24">
        <v>14</v>
      </c>
      <c r="FP217" s="24">
        <v>12</v>
      </c>
      <c r="FQ217" s="24">
        <v>12</v>
      </c>
      <c r="FR217" s="24">
        <v>12</v>
      </c>
      <c r="FS217" s="24">
        <v>11</v>
      </c>
      <c r="FT217" s="24">
        <v>11</v>
      </c>
      <c r="FU217" s="24">
        <v>10</v>
      </c>
      <c r="FV217" s="24">
        <v>10</v>
      </c>
      <c r="FW217" s="24">
        <v>9</v>
      </c>
      <c r="FX217" s="24">
        <v>9</v>
      </c>
      <c r="FY217" s="24">
        <v>9</v>
      </c>
      <c r="FZ217" s="24">
        <v>8</v>
      </c>
      <c r="GA217" s="24">
        <v>8</v>
      </c>
      <c r="GB217" s="24">
        <v>8</v>
      </c>
      <c r="GC217" s="24">
        <v>8</v>
      </c>
      <c r="GD217" s="24">
        <v>8</v>
      </c>
      <c r="GE217" s="24">
        <v>7</v>
      </c>
      <c r="GF217" s="24">
        <v>7</v>
      </c>
      <c r="GG217" s="24">
        <v>6</v>
      </c>
      <c r="GH217" s="24">
        <v>6</v>
      </c>
      <c r="GI217" s="24">
        <v>6</v>
      </c>
      <c r="GJ217" s="24">
        <v>6</v>
      </c>
      <c r="GK217" s="24">
        <v>5</v>
      </c>
      <c r="GL217" s="24">
        <v>5</v>
      </c>
      <c r="GM217" s="24">
        <v>5</v>
      </c>
      <c r="GN217" s="24">
        <v>4</v>
      </c>
      <c r="GO217" s="24">
        <v>4</v>
      </c>
      <c r="GP217" s="24">
        <v>3</v>
      </c>
      <c r="GQ217" s="24">
        <v>2</v>
      </c>
      <c r="GR217" s="24">
        <v>2</v>
      </c>
      <c r="GS217" s="24">
        <v>1</v>
      </c>
      <c r="GT217" s="24">
        <v>1</v>
      </c>
      <c r="GU217" s="24">
        <v>1</v>
      </c>
      <c r="GV217" s="24">
        <v>1</v>
      </c>
      <c r="GW217" s="24">
        <v>0</v>
      </c>
      <c r="GX217" s="24">
        <v>0</v>
      </c>
      <c r="GY217" s="25">
        <v>0</v>
      </c>
    </row>
    <row r="218" spans="1:207" s="17" customFormat="1" ht="12.75" hidden="1" x14ac:dyDescent="0.2">
      <c r="A218" s="23" t="s">
        <v>225</v>
      </c>
      <c r="B218" s="24">
        <v>2017</v>
      </c>
      <c r="C218" s="24">
        <f>SUM(Tabla1[[#This Row],[Hombres_0]:[Hombres_100 y más]])</f>
        <v>1736</v>
      </c>
      <c r="D218" s="24">
        <f>SUM(Tabla1[[#This Row],[Mujeres_0]:[Mujeres_100 y más]])</f>
        <v>1865</v>
      </c>
      <c r="E218" s="24">
        <f>Tabla1[[#This Row],[TOTAL HOMBRES]]+Tabla1[[#This Row],[TOTAL MUJERES]]</f>
        <v>3601</v>
      </c>
      <c r="F218" s="24">
        <v>35</v>
      </c>
      <c r="G218" s="24">
        <v>34</v>
      </c>
      <c r="H218" s="24">
        <v>35</v>
      </c>
      <c r="I218" s="24">
        <v>34</v>
      </c>
      <c r="J218" s="24">
        <v>34</v>
      </c>
      <c r="K218" s="24">
        <v>33</v>
      </c>
      <c r="L218" s="24">
        <v>32</v>
      </c>
      <c r="M218" s="24">
        <v>32</v>
      </c>
      <c r="N218" s="24">
        <v>31</v>
      </c>
      <c r="O218" s="24">
        <v>30</v>
      </c>
      <c r="P218" s="24">
        <v>30</v>
      </c>
      <c r="Q218" s="24">
        <v>29</v>
      </c>
      <c r="R218" s="24">
        <v>29</v>
      </c>
      <c r="S218" s="24">
        <v>29</v>
      </c>
      <c r="T218" s="24">
        <v>28</v>
      </c>
      <c r="U218" s="24">
        <v>29</v>
      </c>
      <c r="V218" s="24">
        <v>29</v>
      </c>
      <c r="W218" s="24">
        <v>29</v>
      </c>
      <c r="X218" s="24">
        <v>29</v>
      </c>
      <c r="Y218" s="24">
        <v>29</v>
      </c>
      <c r="Z218" s="24">
        <v>29</v>
      </c>
      <c r="AA218" s="24">
        <v>29</v>
      </c>
      <c r="AB218" s="24">
        <v>29</v>
      </c>
      <c r="AC218" s="24">
        <v>27</v>
      </c>
      <c r="AD218" s="24">
        <v>27</v>
      </c>
      <c r="AE218" s="24">
        <v>26</v>
      </c>
      <c r="AF218" s="24">
        <v>25</v>
      </c>
      <c r="AG218" s="24">
        <v>25</v>
      </c>
      <c r="AH218" s="24">
        <v>24</v>
      </c>
      <c r="AI218" s="24">
        <v>24</v>
      </c>
      <c r="AJ218" s="24">
        <v>24</v>
      </c>
      <c r="AK218" s="24">
        <v>23</v>
      </c>
      <c r="AL218" s="24">
        <v>23</v>
      </c>
      <c r="AM218" s="24">
        <v>24</v>
      </c>
      <c r="AN218" s="24">
        <v>24</v>
      </c>
      <c r="AO218" s="24">
        <v>24</v>
      </c>
      <c r="AP218" s="24">
        <v>24</v>
      </c>
      <c r="AQ218" s="24">
        <v>22</v>
      </c>
      <c r="AR218" s="24">
        <v>22</v>
      </c>
      <c r="AS218" s="24">
        <v>22</v>
      </c>
      <c r="AT218" s="24">
        <v>22</v>
      </c>
      <c r="AU218" s="24">
        <v>21</v>
      </c>
      <c r="AV218" s="24">
        <v>21</v>
      </c>
      <c r="AW218" s="24">
        <v>20</v>
      </c>
      <c r="AX218" s="24">
        <v>20</v>
      </c>
      <c r="AY218" s="24">
        <v>20</v>
      </c>
      <c r="AZ218" s="24">
        <v>19</v>
      </c>
      <c r="BA218" s="24">
        <v>18</v>
      </c>
      <c r="BB218" s="24">
        <v>18</v>
      </c>
      <c r="BC218" s="24">
        <v>17</v>
      </c>
      <c r="BD218" s="24">
        <v>17</v>
      </c>
      <c r="BE218" s="24">
        <v>17</v>
      </c>
      <c r="BF218" s="24">
        <v>17</v>
      </c>
      <c r="BG218" s="24">
        <v>18</v>
      </c>
      <c r="BH218" s="24">
        <v>18</v>
      </c>
      <c r="BI218" s="24">
        <v>18</v>
      </c>
      <c r="BJ218" s="24">
        <v>18</v>
      </c>
      <c r="BK218" s="24">
        <v>18</v>
      </c>
      <c r="BL218" s="24">
        <v>18</v>
      </c>
      <c r="BM218" s="24">
        <v>17</v>
      </c>
      <c r="BN218" s="24">
        <v>17</v>
      </c>
      <c r="BO218" s="24">
        <v>15</v>
      </c>
      <c r="BP218" s="24">
        <v>15</v>
      </c>
      <c r="BQ218" s="24">
        <v>14</v>
      </c>
      <c r="BR218" s="24">
        <v>13</v>
      </c>
      <c r="BS218" s="24">
        <v>13</v>
      </c>
      <c r="BT218" s="24">
        <v>12</v>
      </c>
      <c r="BU218" s="24">
        <v>11</v>
      </c>
      <c r="BV218" s="24">
        <v>9</v>
      </c>
      <c r="BW218" s="24">
        <v>9</v>
      </c>
      <c r="BX218" s="24">
        <v>8</v>
      </c>
      <c r="BY218" s="24">
        <v>8</v>
      </c>
      <c r="BZ218" s="24">
        <v>8</v>
      </c>
      <c r="CA218" s="24">
        <v>6</v>
      </c>
      <c r="CB218" s="24">
        <v>6</v>
      </c>
      <c r="CC218" s="24">
        <v>6</v>
      </c>
      <c r="CD218" s="24">
        <v>6</v>
      </c>
      <c r="CE218" s="24">
        <v>6</v>
      </c>
      <c r="CF218" s="24">
        <v>6</v>
      </c>
      <c r="CG218" s="24">
        <v>6</v>
      </c>
      <c r="CH218" s="24">
        <v>6</v>
      </c>
      <c r="CI218" s="24">
        <v>5</v>
      </c>
      <c r="CJ218" s="24">
        <v>5</v>
      </c>
      <c r="CK218" s="24">
        <v>5</v>
      </c>
      <c r="CL218" s="24">
        <v>4</v>
      </c>
      <c r="CM218" s="24">
        <v>4</v>
      </c>
      <c r="CN218" s="24">
        <v>4</v>
      </c>
      <c r="CO218" s="24">
        <v>4</v>
      </c>
      <c r="CP218" s="24">
        <v>4</v>
      </c>
      <c r="CQ218" s="24">
        <v>3</v>
      </c>
      <c r="CR218" s="24">
        <v>2</v>
      </c>
      <c r="CS218" s="24">
        <v>2</v>
      </c>
      <c r="CT218" s="24">
        <v>1</v>
      </c>
      <c r="CU218" s="24">
        <v>1</v>
      </c>
      <c r="CV218" s="24">
        <v>1</v>
      </c>
      <c r="CW218" s="24">
        <v>1</v>
      </c>
      <c r="CX218" s="24">
        <v>0</v>
      </c>
      <c r="CY218" s="24">
        <v>1</v>
      </c>
      <c r="CZ218" s="24">
        <v>0</v>
      </c>
      <c r="DA218" s="24">
        <v>0</v>
      </c>
      <c r="DB218" s="24">
        <v>0</v>
      </c>
      <c r="DC218" s="24">
        <v>32</v>
      </c>
      <c r="DD218" s="24">
        <v>34</v>
      </c>
      <c r="DE218" s="24">
        <v>32</v>
      </c>
      <c r="DF218" s="24">
        <v>33</v>
      </c>
      <c r="DG218" s="24">
        <v>32</v>
      </c>
      <c r="DH218" s="24">
        <v>32</v>
      </c>
      <c r="DI218" s="24">
        <v>32</v>
      </c>
      <c r="DJ218" s="24">
        <v>32</v>
      </c>
      <c r="DK218" s="24">
        <v>32</v>
      </c>
      <c r="DL218" s="24">
        <v>31</v>
      </c>
      <c r="DM218" s="24">
        <v>32</v>
      </c>
      <c r="DN218" s="24">
        <v>32</v>
      </c>
      <c r="DO218" s="24">
        <v>32</v>
      </c>
      <c r="DP218" s="24">
        <v>33</v>
      </c>
      <c r="DQ218" s="24">
        <v>33</v>
      </c>
      <c r="DR218" s="24">
        <v>33</v>
      </c>
      <c r="DS218" s="24">
        <v>33</v>
      </c>
      <c r="DT218" s="24">
        <v>33</v>
      </c>
      <c r="DU218" s="24">
        <v>33</v>
      </c>
      <c r="DV218" s="24">
        <v>33</v>
      </c>
      <c r="DW218" s="24">
        <v>32</v>
      </c>
      <c r="DX218" s="24">
        <v>31</v>
      </c>
      <c r="DY218" s="24">
        <v>29</v>
      </c>
      <c r="DZ218" s="24">
        <v>29</v>
      </c>
      <c r="EA218" s="24">
        <v>28</v>
      </c>
      <c r="EB218" s="24">
        <v>27</v>
      </c>
      <c r="EC218" s="24">
        <v>25</v>
      </c>
      <c r="ED218" s="24">
        <v>25</v>
      </c>
      <c r="EE218" s="24">
        <v>25</v>
      </c>
      <c r="EF218" s="24">
        <v>25</v>
      </c>
      <c r="EG218" s="24">
        <v>25</v>
      </c>
      <c r="EH218" s="24">
        <v>24</v>
      </c>
      <c r="EI218" s="24">
        <v>24</v>
      </c>
      <c r="EJ218" s="24">
        <v>24</v>
      </c>
      <c r="EK218" s="24">
        <v>24</v>
      </c>
      <c r="EL218" s="24">
        <v>24</v>
      </c>
      <c r="EM218" s="24">
        <v>24</v>
      </c>
      <c r="EN218" s="24">
        <v>23</v>
      </c>
      <c r="EO218" s="24">
        <v>23</v>
      </c>
      <c r="EP218" s="24">
        <v>22</v>
      </c>
      <c r="EQ218" s="24">
        <v>21</v>
      </c>
      <c r="ER218" s="24">
        <v>21</v>
      </c>
      <c r="ES218" s="24">
        <v>21</v>
      </c>
      <c r="ET218" s="24">
        <v>20</v>
      </c>
      <c r="EU218" s="24">
        <v>20</v>
      </c>
      <c r="EV218" s="24">
        <v>20</v>
      </c>
      <c r="EW218" s="24">
        <v>20</v>
      </c>
      <c r="EX218" s="24">
        <v>21</v>
      </c>
      <c r="EY218" s="24">
        <v>21</v>
      </c>
      <c r="EZ218" s="24">
        <v>21</v>
      </c>
      <c r="FA218" s="24">
        <v>21</v>
      </c>
      <c r="FB218" s="24">
        <v>21</v>
      </c>
      <c r="FC218" s="24">
        <v>21</v>
      </c>
      <c r="FD218" s="24">
        <v>21</v>
      </c>
      <c r="FE218" s="24">
        <v>21</v>
      </c>
      <c r="FF218" s="24">
        <v>20</v>
      </c>
      <c r="FG218" s="24">
        <v>19</v>
      </c>
      <c r="FH218" s="24">
        <v>19</v>
      </c>
      <c r="FI218" s="24">
        <v>18</v>
      </c>
      <c r="FJ218" s="24">
        <v>17</v>
      </c>
      <c r="FK218" s="24">
        <v>17</v>
      </c>
      <c r="FL218" s="24">
        <v>16</v>
      </c>
      <c r="FM218" s="24">
        <v>15</v>
      </c>
      <c r="FN218" s="24">
        <v>14</v>
      </c>
      <c r="FO218" s="24">
        <v>14</v>
      </c>
      <c r="FP218" s="24">
        <v>13</v>
      </c>
      <c r="FQ218" s="24">
        <v>12</v>
      </c>
      <c r="FR218" s="24">
        <v>12</v>
      </c>
      <c r="FS218" s="24">
        <v>11</v>
      </c>
      <c r="FT218" s="24">
        <v>11</v>
      </c>
      <c r="FU218" s="24">
        <v>11</v>
      </c>
      <c r="FV218" s="24">
        <v>10</v>
      </c>
      <c r="FW218" s="24">
        <v>10</v>
      </c>
      <c r="FX218" s="24">
        <v>9</v>
      </c>
      <c r="FY218" s="24">
        <v>9</v>
      </c>
      <c r="FZ218" s="24">
        <v>9</v>
      </c>
      <c r="GA218" s="24">
        <v>8</v>
      </c>
      <c r="GB218" s="24">
        <v>8</v>
      </c>
      <c r="GC218" s="24">
        <v>8</v>
      </c>
      <c r="GD218" s="24">
        <v>8</v>
      </c>
      <c r="GE218" s="24">
        <v>7</v>
      </c>
      <c r="GF218" s="24">
        <v>7</v>
      </c>
      <c r="GG218" s="24">
        <v>6</v>
      </c>
      <c r="GH218" s="24">
        <v>6</v>
      </c>
      <c r="GI218" s="24">
        <v>6</v>
      </c>
      <c r="GJ218" s="24">
        <v>6</v>
      </c>
      <c r="GK218" s="24">
        <v>5</v>
      </c>
      <c r="GL218" s="24">
        <v>5</v>
      </c>
      <c r="GM218" s="24">
        <v>5</v>
      </c>
      <c r="GN218" s="24">
        <v>4</v>
      </c>
      <c r="GO218" s="24">
        <v>4</v>
      </c>
      <c r="GP218" s="24">
        <v>3</v>
      </c>
      <c r="GQ218" s="24">
        <v>2</v>
      </c>
      <c r="GR218" s="24">
        <v>2</v>
      </c>
      <c r="GS218" s="24">
        <v>2</v>
      </c>
      <c r="GT218" s="24">
        <v>1</v>
      </c>
      <c r="GU218" s="24">
        <v>1</v>
      </c>
      <c r="GV218" s="24">
        <v>1</v>
      </c>
      <c r="GW218" s="24">
        <v>1</v>
      </c>
      <c r="GX218" s="24">
        <v>0</v>
      </c>
      <c r="GY218" s="25">
        <v>0</v>
      </c>
    </row>
    <row r="219" spans="1:207" s="17" customFormat="1" ht="12.75" hidden="1" x14ac:dyDescent="0.2">
      <c r="A219" s="23" t="s">
        <v>225</v>
      </c>
      <c r="B219" s="24">
        <v>2018</v>
      </c>
      <c r="C219" s="24">
        <f>SUM(Tabla1[[#This Row],[Hombres_0]:[Hombres_100 y más]])</f>
        <v>1741</v>
      </c>
      <c r="D219" s="24">
        <f>SUM(Tabla1[[#This Row],[Mujeres_0]:[Mujeres_100 y más]])</f>
        <v>1876</v>
      </c>
      <c r="E219" s="24">
        <f>Tabla1[[#This Row],[TOTAL HOMBRES]]+Tabla1[[#This Row],[TOTAL MUJERES]]</f>
        <v>3617</v>
      </c>
      <c r="F219" s="24">
        <v>34</v>
      </c>
      <c r="G219" s="24">
        <v>34</v>
      </c>
      <c r="H219" s="24">
        <v>35</v>
      </c>
      <c r="I219" s="24">
        <v>34</v>
      </c>
      <c r="J219" s="24">
        <v>33</v>
      </c>
      <c r="K219" s="24">
        <v>33</v>
      </c>
      <c r="L219" s="24">
        <v>32</v>
      </c>
      <c r="M219" s="24">
        <v>31</v>
      </c>
      <c r="N219" s="24">
        <v>31</v>
      </c>
      <c r="O219" s="24">
        <v>30</v>
      </c>
      <c r="P219" s="24">
        <v>29</v>
      </c>
      <c r="Q219" s="24">
        <v>29</v>
      </c>
      <c r="R219" s="24">
        <v>29</v>
      </c>
      <c r="S219" s="24">
        <v>28</v>
      </c>
      <c r="T219" s="24">
        <v>28</v>
      </c>
      <c r="U219" s="24">
        <v>28</v>
      </c>
      <c r="V219" s="24">
        <v>30</v>
      </c>
      <c r="W219" s="24">
        <v>28</v>
      </c>
      <c r="X219" s="24">
        <v>29</v>
      </c>
      <c r="Y219" s="24">
        <v>28</v>
      </c>
      <c r="Z219" s="24">
        <v>28</v>
      </c>
      <c r="AA219" s="24">
        <v>28</v>
      </c>
      <c r="AB219" s="24">
        <v>29</v>
      </c>
      <c r="AC219" s="24">
        <v>28</v>
      </c>
      <c r="AD219" s="24">
        <v>27</v>
      </c>
      <c r="AE219" s="24">
        <v>28</v>
      </c>
      <c r="AF219" s="24">
        <v>26</v>
      </c>
      <c r="AG219" s="24">
        <v>25</v>
      </c>
      <c r="AH219" s="24">
        <v>25</v>
      </c>
      <c r="AI219" s="24">
        <v>24</v>
      </c>
      <c r="AJ219" s="24">
        <v>23</v>
      </c>
      <c r="AK219" s="24">
        <v>22</v>
      </c>
      <c r="AL219" s="24">
        <v>22</v>
      </c>
      <c r="AM219" s="24">
        <v>24</v>
      </c>
      <c r="AN219" s="24">
        <v>23</v>
      </c>
      <c r="AO219" s="24">
        <v>24</v>
      </c>
      <c r="AP219" s="24">
        <v>23</v>
      </c>
      <c r="AQ219" s="24">
        <v>23</v>
      </c>
      <c r="AR219" s="24">
        <v>23</v>
      </c>
      <c r="AS219" s="24">
        <v>23</v>
      </c>
      <c r="AT219" s="24">
        <v>22</v>
      </c>
      <c r="AU219" s="24">
        <v>22</v>
      </c>
      <c r="AV219" s="24">
        <v>22</v>
      </c>
      <c r="AW219" s="24">
        <v>21</v>
      </c>
      <c r="AX219" s="24">
        <v>20</v>
      </c>
      <c r="AY219" s="24">
        <v>20</v>
      </c>
      <c r="AZ219" s="24">
        <v>20</v>
      </c>
      <c r="BA219" s="24">
        <v>17</v>
      </c>
      <c r="BB219" s="24">
        <v>17</v>
      </c>
      <c r="BC219" s="24">
        <v>17</v>
      </c>
      <c r="BD219" s="24">
        <v>17</v>
      </c>
      <c r="BE219" s="24">
        <v>16</v>
      </c>
      <c r="BF219" s="24">
        <v>17</v>
      </c>
      <c r="BG219" s="24">
        <v>18</v>
      </c>
      <c r="BH219" s="24">
        <v>18</v>
      </c>
      <c r="BI219" s="24">
        <v>19</v>
      </c>
      <c r="BJ219" s="24">
        <v>19</v>
      </c>
      <c r="BK219" s="24">
        <v>19</v>
      </c>
      <c r="BL219" s="24">
        <v>19</v>
      </c>
      <c r="BM219" s="24">
        <v>18</v>
      </c>
      <c r="BN219" s="24">
        <v>18</v>
      </c>
      <c r="BO219" s="24">
        <v>15</v>
      </c>
      <c r="BP219" s="24">
        <v>16</v>
      </c>
      <c r="BQ219" s="24">
        <v>15</v>
      </c>
      <c r="BR219" s="24">
        <v>13</v>
      </c>
      <c r="BS219" s="24">
        <v>13</v>
      </c>
      <c r="BT219" s="24">
        <v>12</v>
      </c>
      <c r="BU219" s="24">
        <v>11</v>
      </c>
      <c r="BV219" s="24">
        <v>10</v>
      </c>
      <c r="BW219" s="24">
        <v>9</v>
      </c>
      <c r="BX219" s="24">
        <v>8</v>
      </c>
      <c r="BY219" s="24">
        <v>8</v>
      </c>
      <c r="BZ219" s="24">
        <v>7</v>
      </c>
      <c r="CA219" s="24">
        <v>8</v>
      </c>
      <c r="CB219" s="24">
        <v>8</v>
      </c>
      <c r="CC219" s="24">
        <v>5</v>
      </c>
      <c r="CD219" s="24">
        <v>6</v>
      </c>
      <c r="CE219" s="24">
        <v>5</v>
      </c>
      <c r="CF219" s="24">
        <v>6</v>
      </c>
      <c r="CG219" s="24">
        <v>6</v>
      </c>
      <c r="CH219" s="24">
        <v>5</v>
      </c>
      <c r="CI219" s="24">
        <v>5</v>
      </c>
      <c r="CJ219" s="24">
        <v>4</v>
      </c>
      <c r="CK219" s="24">
        <v>5</v>
      </c>
      <c r="CL219" s="24">
        <v>6</v>
      </c>
      <c r="CM219" s="24">
        <v>3</v>
      </c>
      <c r="CN219" s="24">
        <v>3</v>
      </c>
      <c r="CO219" s="24">
        <v>4</v>
      </c>
      <c r="CP219" s="24">
        <v>4</v>
      </c>
      <c r="CQ219" s="24">
        <v>2</v>
      </c>
      <c r="CR219" s="24">
        <v>3</v>
      </c>
      <c r="CS219" s="24">
        <v>2</v>
      </c>
      <c r="CT219" s="24">
        <v>2</v>
      </c>
      <c r="CU219" s="24">
        <v>2</v>
      </c>
      <c r="CV219" s="24">
        <v>1</v>
      </c>
      <c r="CW219" s="24">
        <v>0</v>
      </c>
      <c r="CX219" s="24">
        <v>0</v>
      </c>
      <c r="CY219" s="24">
        <v>1</v>
      </c>
      <c r="CZ219" s="24">
        <v>1</v>
      </c>
      <c r="DA219" s="24">
        <v>0</v>
      </c>
      <c r="DB219" s="24">
        <v>0</v>
      </c>
      <c r="DC219" s="24">
        <v>32</v>
      </c>
      <c r="DD219" s="24">
        <v>34</v>
      </c>
      <c r="DE219" s="24">
        <v>32</v>
      </c>
      <c r="DF219" s="24">
        <v>33</v>
      </c>
      <c r="DG219" s="24">
        <v>32</v>
      </c>
      <c r="DH219" s="24">
        <v>32</v>
      </c>
      <c r="DI219" s="24">
        <v>32</v>
      </c>
      <c r="DJ219" s="24">
        <v>32</v>
      </c>
      <c r="DK219" s="24">
        <v>31</v>
      </c>
      <c r="DL219" s="24">
        <v>33</v>
      </c>
      <c r="DM219" s="24">
        <v>31</v>
      </c>
      <c r="DN219" s="24">
        <v>31</v>
      </c>
      <c r="DO219" s="24">
        <v>33</v>
      </c>
      <c r="DP219" s="24">
        <v>32</v>
      </c>
      <c r="DQ219" s="24">
        <v>32</v>
      </c>
      <c r="DR219" s="24">
        <v>33</v>
      </c>
      <c r="DS219" s="24">
        <v>33</v>
      </c>
      <c r="DT219" s="24">
        <v>34</v>
      </c>
      <c r="DU219" s="24">
        <v>33</v>
      </c>
      <c r="DV219" s="24">
        <v>33</v>
      </c>
      <c r="DW219" s="24">
        <v>31</v>
      </c>
      <c r="DX219" s="24">
        <v>31</v>
      </c>
      <c r="DY219" s="24">
        <v>31</v>
      </c>
      <c r="DZ219" s="24">
        <v>29</v>
      </c>
      <c r="EA219" s="24">
        <v>28</v>
      </c>
      <c r="EB219" s="24">
        <v>26</v>
      </c>
      <c r="EC219" s="24">
        <v>25</v>
      </c>
      <c r="ED219" s="24">
        <v>24</v>
      </c>
      <c r="EE219" s="24">
        <v>24</v>
      </c>
      <c r="EF219" s="24">
        <v>24</v>
      </c>
      <c r="EG219" s="24">
        <v>23</v>
      </c>
      <c r="EH219" s="24">
        <v>24</v>
      </c>
      <c r="EI219" s="24">
        <v>24</v>
      </c>
      <c r="EJ219" s="24">
        <v>26</v>
      </c>
      <c r="EK219" s="24">
        <v>24</v>
      </c>
      <c r="EL219" s="24">
        <v>24</v>
      </c>
      <c r="EM219" s="24">
        <v>26</v>
      </c>
      <c r="EN219" s="24">
        <v>24</v>
      </c>
      <c r="EO219" s="24">
        <v>22</v>
      </c>
      <c r="EP219" s="24">
        <v>23</v>
      </c>
      <c r="EQ219" s="24">
        <v>21</v>
      </c>
      <c r="ER219" s="24">
        <v>21</v>
      </c>
      <c r="ES219" s="24">
        <v>21</v>
      </c>
      <c r="ET219" s="24">
        <v>20</v>
      </c>
      <c r="EU219" s="24">
        <v>20</v>
      </c>
      <c r="EV219" s="24">
        <v>21</v>
      </c>
      <c r="EW219" s="24">
        <v>21</v>
      </c>
      <c r="EX219" s="24">
        <v>20</v>
      </c>
      <c r="EY219" s="24">
        <v>21</v>
      </c>
      <c r="EZ219" s="24">
        <v>21</v>
      </c>
      <c r="FA219" s="24">
        <v>22</v>
      </c>
      <c r="FB219" s="24">
        <v>21</v>
      </c>
      <c r="FC219" s="24">
        <v>21</v>
      </c>
      <c r="FD219" s="24">
        <v>21</v>
      </c>
      <c r="FE219" s="24">
        <v>21</v>
      </c>
      <c r="FF219" s="24">
        <v>22</v>
      </c>
      <c r="FG219" s="24">
        <v>18</v>
      </c>
      <c r="FH219" s="24">
        <v>19</v>
      </c>
      <c r="FI219" s="24">
        <v>18</v>
      </c>
      <c r="FJ219" s="24">
        <v>19</v>
      </c>
      <c r="FK219" s="24">
        <v>16</v>
      </c>
      <c r="FL219" s="24">
        <v>18</v>
      </c>
      <c r="FM219" s="24">
        <v>14</v>
      </c>
      <c r="FN219" s="24">
        <v>14</v>
      </c>
      <c r="FO219" s="24">
        <v>14</v>
      </c>
      <c r="FP219" s="24">
        <v>13</v>
      </c>
      <c r="FQ219" s="24">
        <v>14</v>
      </c>
      <c r="FR219" s="24">
        <v>12</v>
      </c>
      <c r="FS219" s="24">
        <v>12</v>
      </c>
      <c r="FT219" s="24">
        <v>11</v>
      </c>
      <c r="FU219" s="24">
        <v>11</v>
      </c>
      <c r="FV219" s="24">
        <v>11</v>
      </c>
      <c r="FW219" s="24">
        <v>10</v>
      </c>
      <c r="FX219" s="24">
        <v>10</v>
      </c>
      <c r="FY219" s="24">
        <v>8</v>
      </c>
      <c r="FZ219" s="24">
        <v>8</v>
      </c>
      <c r="GA219" s="24">
        <v>9</v>
      </c>
      <c r="GB219" s="24">
        <v>9</v>
      </c>
      <c r="GC219" s="24">
        <v>7</v>
      </c>
      <c r="GD219" s="24">
        <v>7</v>
      </c>
      <c r="GE219" s="24">
        <v>8</v>
      </c>
      <c r="GF219" s="24">
        <v>6</v>
      </c>
      <c r="GG219" s="24">
        <v>7</v>
      </c>
      <c r="GH219" s="24">
        <v>7</v>
      </c>
      <c r="GI219" s="24">
        <v>5</v>
      </c>
      <c r="GJ219" s="24">
        <v>6</v>
      </c>
      <c r="GK219" s="24">
        <v>6</v>
      </c>
      <c r="GL219" s="24">
        <v>5</v>
      </c>
      <c r="GM219" s="24">
        <v>4</v>
      </c>
      <c r="GN219" s="24">
        <v>4</v>
      </c>
      <c r="GO219" s="24">
        <v>4</v>
      </c>
      <c r="GP219" s="24">
        <v>3</v>
      </c>
      <c r="GQ219" s="24">
        <v>2</v>
      </c>
      <c r="GR219" s="24">
        <v>3</v>
      </c>
      <c r="GS219" s="24">
        <v>2</v>
      </c>
      <c r="GT219" s="24">
        <v>2</v>
      </c>
      <c r="GU219" s="24">
        <v>2</v>
      </c>
      <c r="GV219" s="24">
        <v>0</v>
      </c>
      <c r="GW219" s="24">
        <v>1</v>
      </c>
      <c r="GX219" s="24">
        <v>1</v>
      </c>
      <c r="GY219" s="25">
        <v>0</v>
      </c>
    </row>
    <row r="220" spans="1:207" s="17" customFormat="1" ht="12.75" hidden="1" x14ac:dyDescent="0.2">
      <c r="A220" s="23" t="s">
        <v>225</v>
      </c>
      <c r="B220" s="24">
        <v>2019</v>
      </c>
      <c r="C220" s="24">
        <f>SUM(Tabla1[[#This Row],[Hombres_0]:[Hombres_100 y más]])</f>
        <v>1761</v>
      </c>
      <c r="D220" s="24">
        <f>SUM(Tabla1[[#This Row],[Mujeres_0]:[Mujeres_100 y más]])</f>
        <v>1899</v>
      </c>
      <c r="E220" s="24">
        <f>Tabla1[[#This Row],[TOTAL HOMBRES]]+Tabla1[[#This Row],[TOTAL MUJERES]]</f>
        <v>3660</v>
      </c>
      <c r="F220" s="24">
        <v>35</v>
      </c>
      <c r="G220" s="24">
        <v>33</v>
      </c>
      <c r="H220" s="24">
        <v>35</v>
      </c>
      <c r="I220" s="24">
        <v>34</v>
      </c>
      <c r="J220" s="24">
        <v>34</v>
      </c>
      <c r="K220" s="24">
        <v>33</v>
      </c>
      <c r="L220" s="24">
        <v>33</v>
      </c>
      <c r="M220" s="24">
        <v>31</v>
      </c>
      <c r="N220" s="24">
        <v>31</v>
      </c>
      <c r="O220" s="24">
        <v>30</v>
      </c>
      <c r="P220" s="24">
        <v>30</v>
      </c>
      <c r="Q220" s="24">
        <v>29</v>
      </c>
      <c r="R220" s="24">
        <v>29</v>
      </c>
      <c r="S220" s="24">
        <v>28</v>
      </c>
      <c r="T220" s="24">
        <v>29</v>
      </c>
      <c r="U220" s="24">
        <v>28</v>
      </c>
      <c r="V220" s="24">
        <v>29</v>
      </c>
      <c r="W220" s="24">
        <v>29</v>
      </c>
      <c r="X220" s="24">
        <v>28</v>
      </c>
      <c r="Y220" s="24">
        <v>29</v>
      </c>
      <c r="Z220" s="24">
        <v>28</v>
      </c>
      <c r="AA220" s="24">
        <v>29</v>
      </c>
      <c r="AB220" s="24">
        <v>29</v>
      </c>
      <c r="AC220" s="24">
        <v>30</v>
      </c>
      <c r="AD220" s="24">
        <v>28</v>
      </c>
      <c r="AE220" s="24">
        <v>28</v>
      </c>
      <c r="AF220" s="24">
        <v>27</v>
      </c>
      <c r="AG220" s="24">
        <v>25</v>
      </c>
      <c r="AH220" s="24">
        <v>25</v>
      </c>
      <c r="AI220" s="24">
        <v>25</v>
      </c>
      <c r="AJ220" s="24">
        <v>22</v>
      </c>
      <c r="AK220" s="24">
        <v>23</v>
      </c>
      <c r="AL220" s="24">
        <v>22</v>
      </c>
      <c r="AM220" s="24">
        <v>24</v>
      </c>
      <c r="AN220" s="24">
        <v>23</v>
      </c>
      <c r="AO220" s="24">
        <v>23</v>
      </c>
      <c r="AP220" s="24">
        <v>24</v>
      </c>
      <c r="AQ220" s="24">
        <v>23</v>
      </c>
      <c r="AR220" s="24">
        <v>23</v>
      </c>
      <c r="AS220" s="24">
        <v>22</v>
      </c>
      <c r="AT220" s="24">
        <v>23</v>
      </c>
      <c r="AU220" s="24">
        <v>22</v>
      </c>
      <c r="AV220" s="24">
        <v>22</v>
      </c>
      <c r="AW220" s="24">
        <v>22</v>
      </c>
      <c r="AX220" s="24">
        <v>20</v>
      </c>
      <c r="AY220" s="24">
        <v>20</v>
      </c>
      <c r="AZ220" s="24">
        <v>20</v>
      </c>
      <c r="BA220" s="24">
        <v>16</v>
      </c>
      <c r="BB220" s="24">
        <v>17</v>
      </c>
      <c r="BC220" s="24">
        <v>17</v>
      </c>
      <c r="BD220" s="24">
        <v>17</v>
      </c>
      <c r="BE220" s="24">
        <v>18</v>
      </c>
      <c r="BF220" s="24">
        <v>17</v>
      </c>
      <c r="BG220" s="24">
        <v>18</v>
      </c>
      <c r="BH220" s="24">
        <v>18</v>
      </c>
      <c r="BI220" s="24">
        <v>19</v>
      </c>
      <c r="BJ220" s="24">
        <v>20</v>
      </c>
      <c r="BK220" s="24">
        <v>19</v>
      </c>
      <c r="BL220" s="24">
        <v>19</v>
      </c>
      <c r="BM220" s="24">
        <v>19</v>
      </c>
      <c r="BN220" s="24">
        <v>18</v>
      </c>
      <c r="BO220" s="24">
        <v>16</v>
      </c>
      <c r="BP220" s="24">
        <v>17</v>
      </c>
      <c r="BQ220" s="24">
        <v>15</v>
      </c>
      <c r="BR220" s="24">
        <v>13</v>
      </c>
      <c r="BS220" s="24">
        <v>12</v>
      </c>
      <c r="BT220" s="24">
        <v>13</v>
      </c>
      <c r="BU220" s="24">
        <v>11</v>
      </c>
      <c r="BV220" s="24">
        <v>10</v>
      </c>
      <c r="BW220" s="24">
        <v>9</v>
      </c>
      <c r="BX220" s="24">
        <v>9</v>
      </c>
      <c r="BY220" s="24">
        <v>8</v>
      </c>
      <c r="BZ220" s="24">
        <v>8</v>
      </c>
      <c r="CA220" s="24">
        <v>8</v>
      </c>
      <c r="CB220" s="24">
        <v>8</v>
      </c>
      <c r="CC220" s="24">
        <v>6</v>
      </c>
      <c r="CD220" s="24">
        <v>6</v>
      </c>
      <c r="CE220" s="24">
        <v>5</v>
      </c>
      <c r="CF220" s="24">
        <v>6</v>
      </c>
      <c r="CG220" s="24">
        <v>6</v>
      </c>
      <c r="CH220" s="24">
        <v>6</v>
      </c>
      <c r="CI220" s="24">
        <v>4</v>
      </c>
      <c r="CJ220" s="24">
        <v>5</v>
      </c>
      <c r="CK220" s="24">
        <v>5</v>
      </c>
      <c r="CL220" s="24">
        <v>5</v>
      </c>
      <c r="CM220" s="24">
        <v>4</v>
      </c>
      <c r="CN220" s="24">
        <v>4</v>
      </c>
      <c r="CO220" s="24">
        <v>3</v>
      </c>
      <c r="CP220" s="24">
        <v>3</v>
      </c>
      <c r="CQ220" s="24">
        <v>3</v>
      </c>
      <c r="CR220" s="24">
        <v>2</v>
      </c>
      <c r="CS220" s="24">
        <v>3</v>
      </c>
      <c r="CT220" s="24">
        <v>2</v>
      </c>
      <c r="CU220" s="24">
        <v>2</v>
      </c>
      <c r="CV220" s="24">
        <v>1</v>
      </c>
      <c r="CW220" s="24">
        <v>0</v>
      </c>
      <c r="CX220" s="24">
        <v>0</v>
      </c>
      <c r="CY220" s="24">
        <v>0</v>
      </c>
      <c r="CZ220" s="24">
        <v>2</v>
      </c>
      <c r="DA220" s="24">
        <v>0</v>
      </c>
      <c r="DB220" s="24">
        <v>0</v>
      </c>
      <c r="DC220" s="24">
        <v>32</v>
      </c>
      <c r="DD220" s="24">
        <v>34</v>
      </c>
      <c r="DE220" s="24">
        <v>32</v>
      </c>
      <c r="DF220" s="24">
        <v>33</v>
      </c>
      <c r="DG220" s="24">
        <v>33</v>
      </c>
      <c r="DH220" s="24">
        <v>33</v>
      </c>
      <c r="DI220" s="24">
        <v>32</v>
      </c>
      <c r="DJ220" s="24">
        <v>33</v>
      </c>
      <c r="DK220" s="24">
        <v>32</v>
      </c>
      <c r="DL220" s="24">
        <v>31</v>
      </c>
      <c r="DM220" s="24">
        <v>33</v>
      </c>
      <c r="DN220" s="24">
        <v>32</v>
      </c>
      <c r="DO220" s="24">
        <v>32</v>
      </c>
      <c r="DP220" s="24">
        <v>33</v>
      </c>
      <c r="DQ220" s="24">
        <v>33</v>
      </c>
      <c r="DR220" s="24">
        <v>33</v>
      </c>
      <c r="DS220" s="24">
        <v>32</v>
      </c>
      <c r="DT220" s="24">
        <v>34</v>
      </c>
      <c r="DU220" s="24">
        <v>34</v>
      </c>
      <c r="DV220" s="24">
        <v>33</v>
      </c>
      <c r="DW220" s="24">
        <v>33</v>
      </c>
      <c r="DX220" s="24">
        <v>31</v>
      </c>
      <c r="DY220" s="24">
        <v>31</v>
      </c>
      <c r="DZ220" s="24">
        <v>29</v>
      </c>
      <c r="EA220" s="24">
        <v>29</v>
      </c>
      <c r="EB220" s="24">
        <v>27</v>
      </c>
      <c r="EC220" s="24">
        <v>25</v>
      </c>
      <c r="ED220" s="24">
        <v>25</v>
      </c>
      <c r="EE220" s="24">
        <v>24</v>
      </c>
      <c r="EF220" s="24">
        <v>24</v>
      </c>
      <c r="EG220" s="24">
        <v>23</v>
      </c>
      <c r="EH220" s="24">
        <v>24</v>
      </c>
      <c r="EI220" s="24">
        <v>24</v>
      </c>
      <c r="EJ220" s="24">
        <v>25</v>
      </c>
      <c r="EK220" s="24">
        <v>25</v>
      </c>
      <c r="EL220" s="24">
        <v>24</v>
      </c>
      <c r="EM220" s="24">
        <v>26</v>
      </c>
      <c r="EN220" s="24">
        <v>24</v>
      </c>
      <c r="EO220" s="24">
        <v>22</v>
      </c>
      <c r="EP220" s="24">
        <v>23</v>
      </c>
      <c r="EQ220" s="24">
        <v>21</v>
      </c>
      <c r="ER220" s="24">
        <v>22</v>
      </c>
      <c r="ES220" s="24">
        <v>21</v>
      </c>
      <c r="ET220" s="24">
        <v>20</v>
      </c>
      <c r="EU220" s="24">
        <v>21</v>
      </c>
      <c r="EV220" s="24">
        <v>20</v>
      </c>
      <c r="EW220" s="24">
        <v>20</v>
      </c>
      <c r="EX220" s="24">
        <v>21</v>
      </c>
      <c r="EY220" s="24">
        <v>21</v>
      </c>
      <c r="EZ220" s="24">
        <v>22</v>
      </c>
      <c r="FA220" s="24">
        <v>21</v>
      </c>
      <c r="FB220" s="24">
        <v>21</v>
      </c>
      <c r="FC220" s="24">
        <v>22</v>
      </c>
      <c r="FD220" s="24">
        <v>21</v>
      </c>
      <c r="FE220" s="24">
        <v>21</v>
      </c>
      <c r="FF220" s="24">
        <v>22</v>
      </c>
      <c r="FG220" s="24">
        <v>19</v>
      </c>
      <c r="FH220" s="24">
        <v>19</v>
      </c>
      <c r="FI220" s="24">
        <v>19</v>
      </c>
      <c r="FJ220" s="24">
        <v>18</v>
      </c>
      <c r="FK220" s="24">
        <v>17</v>
      </c>
      <c r="FL220" s="24">
        <v>17</v>
      </c>
      <c r="FM220" s="24">
        <v>15</v>
      </c>
      <c r="FN220" s="24">
        <v>14</v>
      </c>
      <c r="FO220" s="24">
        <v>16</v>
      </c>
      <c r="FP220" s="24">
        <v>13</v>
      </c>
      <c r="FQ220" s="24">
        <v>13</v>
      </c>
      <c r="FR220" s="24">
        <v>12</v>
      </c>
      <c r="FS220" s="24">
        <v>14</v>
      </c>
      <c r="FT220" s="24">
        <v>11</v>
      </c>
      <c r="FU220" s="24">
        <v>11</v>
      </c>
      <c r="FV220" s="24">
        <v>11</v>
      </c>
      <c r="FW220" s="24">
        <v>11</v>
      </c>
      <c r="FX220" s="24">
        <v>10</v>
      </c>
      <c r="FY220" s="24">
        <v>9</v>
      </c>
      <c r="FZ220" s="24">
        <v>9</v>
      </c>
      <c r="GA220" s="24">
        <v>9</v>
      </c>
      <c r="GB220" s="24">
        <v>8</v>
      </c>
      <c r="GC220" s="24">
        <v>7</v>
      </c>
      <c r="GD220" s="24">
        <v>8</v>
      </c>
      <c r="GE220" s="24">
        <v>8</v>
      </c>
      <c r="GF220" s="24">
        <v>6</v>
      </c>
      <c r="GG220" s="24">
        <v>8</v>
      </c>
      <c r="GH220" s="24">
        <v>6</v>
      </c>
      <c r="GI220" s="24">
        <v>6</v>
      </c>
      <c r="GJ220" s="24">
        <v>7</v>
      </c>
      <c r="GK220" s="24">
        <v>5</v>
      </c>
      <c r="GL220" s="24">
        <v>4</v>
      </c>
      <c r="GM220" s="24">
        <v>5</v>
      </c>
      <c r="GN220" s="24">
        <v>5</v>
      </c>
      <c r="GO220" s="24">
        <v>4</v>
      </c>
      <c r="GP220" s="24">
        <v>3</v>
      </c>
      <c r="GQ220" s="24">
        <v>2</v>
      </c>
      <c r="GR220" s="24">
        <v>2</v>
      </c>
      <c r="GS220" s="24">
        <v>3</v>
      </c>
      <c r="GT220" s="24">
        <v>2</v>
      </c>
      <c r="GU220" s="24">
        <v>2</v>
      </c>
      <c r="GV220" s="24">
        <v>0</v>
      </c>
      <c r="GW220" s="24">
        <v>1</v>
      </c>
      <c r="GX220" s="24">
        <v>1</v>
      </c>
      <c r="GY220" s="25">
        <v>0</v>
      </c>
    </row>
    <row r="221" spans="1:207" s="17" customFormat="1" ht="12.75" hidden="1" x14ac:dyDescent="0.2">
      <c r="A221" s="23" t="s">
        <v>225</v>
      </c>
      <c r="B221" s="24">
        <v>2020</v>
      </c>
      <c r="C221" s="24">
        <f>SUM(Tabla1[[#This Row],[Hombres_0]:[Hombres_100 y más]])</f>
        <v>1780</v>
      </c>
      <c r="D221" s="24">
        <f>SUM(Tabla1[[#This Row],[Mujeres_0]:[Mujeres_100 y más]])</f>
        <v>1917</v>
      </c>
      <c r="E221" s="24">
        <f>Tabla1[[#This Row],[TOTAL HOMBRES]]+Tabla1[[#This Row],[TOTAL MUJERES]]</f>
        <v>3697</v>
      </c>
      <c r="F221" s="24">
        <v>35</v>
      </c>
      <c r="G221" s="24">
        <v>34</v>
      </c>
      <c r="H221" s="24">
        <v>35</v>
      </c>
      <c r="I221" s="24">
        <v>34</v>
      </c>
      <c r="J221" s="24">
        <v>34</v>
      </c>
      <c r="K221" s="24">
        <v>33</v>
      </c>
      <c r="L221" s="24">
        <v>32</v>
      </c>
      <c r="M221" s="24">
        <v>32</v>
      </c>
      <c r="N221" s="24">
        <v>31</v>
      </c>
      <c r="O221" s="24">
        <v>31</v>
      </c>
      <c r="P221" s="24">
        <v>30</v>
      </c>
      <c r="Q221" s="24">
        <v>29</v>
      </c>
      <c r="R221" s="24">
        <v>29</v>
      </c>
      <c r="S221" s="24">
        <v>29</v>
      </c>
      <c r="T221" s="24">
        <v>28</v>
      </c>
      <c r="U221" s="24">
        <v>29</v>
      </c>
      <c r="V221" s="24">
        <v>29</v>
      </c>
      <c r="W221" s="24">
        <v>29</v>
      </c>
      <c r="X221" s="24">
        <v>28</v>
      </c>
      <c r="Y221" s="24">
        <v>29</v>
      </c>
      <c r="Z221" s="24">
        <v>29</v>
      </c>
      <c r="AA221" s="24">
        <v>30</v>
      </c>
      <c r="AB221" s="24">
        <v>30</v>
      </c>
      <c r="AC221" s="24">
        <v>29</v>
      </c>
      <c r="AD221" s="24">
        <v>29</v>
      </c>
      <c r="AE221" s="24">
        <v>28</v>
      </c>
      <c r="AF221" s="24">
        <v>28</v>
      </c>
      <c r="AG221" s="24">
        <v>26</v>
      </c>
      <c r="AH221" s="24">
        <v>26</v>
      </c>
      <c r="AI221" s="24">
        <v>24</v>
      </c>
      <c r="AJ221" s="24">
        <v>24</v>
      </c>
      <c r="AK221" s="24">
        <v>22</v>
      </c>
      <c r="AL221" s="24">
        <v>22</v>
      </c>
      <c r="AM221" s="24">
        <v>23</v>
      </c>
      <c r="AN221" s="24">
        <v>24</v>
      </c>
      <c r="AO221" s="24">
        <v>23</v>
      </c>
      <c r="AP221" s="24">
        <v>23</v>
      </c>
      <c r="AQ221" s="24">
        <v>23</v>
      </c>
      <c r="AR221" s="24">
        <v>24</v>
      </c>
      <c r="AS221" s="24">
        <v>22</v>
      </c>
      <c r="AT221" s="24">
        <v>22</v>
      </c>
      <c r="AU221" s="24">
        <v>23</v>
      </c>
      <c r="AV221" s="24">
        <v>22</v>
      </c>
      <c r="AW221" s="24">
        <v>22</v>
      </c>
      <c r="AX221" s="24">
        <v>20</v>
      </c>
      <c r="AY221" s="24">
        <v>21</v>
      </c>
      <c r="AZ221" s="24">
        <v>19</v>
      </c>
      <c r="BA221" s="24">
        <v>17</v>
      </c>
      <c r="BB221" s="24">
        <v>17</v>
      </c>
      <c r="BC221" s="24">
        <v>17</v>
      </c>
      <c r="BD221" s="24">
        <v>18</v>
      </c>
      <c r="BE221" s="24">
        <v>17</v>
      </c>
      <c r="BF221" s="24">
        <v>17</v>
      </c>
      <c r="BG221" s="24">
        <v>19</v>
      </c>
      <c r="BH221" s="24">
        <v>18</v>
      </c>
      <c r="BI221" s="24">
        <v>19</v>
      </c>
      <c r="BJ221" s="24">
        <v>20</v>
      </c>
      <c r="BK221" s="24">
        <v>19</v>
      </c>
      <c r="BL221" s="24">
        <v>20</v>
      </c>
      <c r="BM221" s="24">
        <v>19</v>
      </c>
      <c r="BN221" s="24">
        <v>19</v>
      </c>
      <c r="BO221" s="24">
        <v>16</v>
      </c>
      <c r="BP221" s="24">
        <v>17</v>
      </c>
      <c r="BQ221" s="24">
        <v>15</v>
      </c>
      <c r="BR221" s="24">
        <v>14</v>
      </c>
      <c r="BS221" s="24">
        <v>13</v>
      </c>
      <c r="BT221" s="24">
        <v>13</v>
      </c>
      <c r="BU221" s="24">
        <v>11</v>
      </c>
      <c r="BV221" s="24">
        <v>11</v>
      </c>
      <c r="BW221" s="24">
        <v>9</v>
      </c>
      <c r="BX221" s="24">
        <v>10</v>
      </c>
      <c r="BY221" s="24">
        <v>8</v>
      </c>
      <c r="BZ221" s="24">
        <v>8</v>
      </c>
      <c r="CA221" s="24">
        <v>9</v>
      </c>
      <c r="CB221" s="24">
        <v>8</v>
      </c>
      <c r="CC221" s="24">
        <v>6</v>
      </c>
      <c r="CD221" s="24">
        <v>6</v>
      </c>
      <c r="CE221" s="24">
        <v>6</v>
      </c>
      <c r="CF221" s="24">
        <v>6</v>
      </c>
      <c r="CG221" s="24">
        <v>5</v>
      </c>
      <c r="CH221" s="24">
        <v>6</v>
      </c>
      <c r="CI221" s="24">
        <v>5</v>
      </c>
      <c r="CJ221" s="24">
        <v>5</v>
      </c>
      <c r="CK221" s="24">
        <v>5</v>
      </c>
      <c r="CL221" s="24">
        <v>5</v>
      </c>
      <c r="CM221" s="24">
        <v>4</v>
      </c>
      <c r="CN221" s="24">
        <v>3</v>
      </c>
      <c r="CO221" s="24">
        <v>4</v>
      </c>
      <c r="CP221" s="24">
        <v>3</v>
      </c>
      <c r="CQ221" s="24">
        <v>3</v>
      </c>
      <c r="CR221" s="24">
        <v>2</v>
      </c>
      <c r="CS221" s="24">
        <v>2</v>
      </c>
      <c r="CT221" s="24">
        <v>3</v>
      </c>
      <c r="CU221" s="24">
        <v>2</v>
      </c>
      <c r="CV221" s="24">
        <v>1</v>
      </c>
      <c r="CW221" s="24">
        <v>0</v>
      </c>
      <c r="CX221" s="24">
        <v>0</v>
      </c>
      <c r="CY221" s="24">
        <v>0</v>
      </c>
      <c r="CZ221" s="24">
        <v>2</v>
      </c>
      <c r="DA221" s="24">
        <v>0</v>
      </c>
      <c r="DB221" s="24">
        <v>0</v>
      </c>
      <c r="DC221" s="24">
        <v>32</v>
      </c>
      <c r="DD221" s="24">
        <v>34</v>
      </c>
      <c r="DE221" s="24">
        <v>33</v>
      </c>
      <c r="DF221" s="24">
        <v>32</v>
      </c>
      <c r="DG221" s="24">
        <v>34</v>
      </c>
      <c r="DH221" s="24">
        <v>33</v>
      </c>
      <c r="DI221" s="24">
        <v>33</v>
      </c>
      <c r="DJ221" s="24">
        <v>31</v>
      </c>
      <c r="DK221" s="24">
        <v>34</v>
      </c>
      <c r="DL221" s="24">
        <v>32</v>
      </c>
      <c r="DM221" s="24">
        <v>33</v>
      </c>
      <c r="DN221" s="24">
        <v>32</v>
      </c>
      <c r="DO221" s="24">
        <v>32</v>
      </c>
      <c r="DP221" s="24">
        <v>33</v>
      </c>
      <c r="DQ221" s="24">
        <v>33</v>
      </c>
      <c r="DR221" s="24">
        <v>33</v>
      </c>
      <c r="DS221" s="24">
        <v>33</v>
      </c>
      <c r="DT221" s="24">
        <v>34</v>
      </c>
      <c r="DU221" s="24">
        <v>34</v>
      </c>
      <c r="DV221" s="24">
        <v>34</v>
      </c>
      <c r="DW221" s="24">
        <v>33</v>
      </c>
      <c r="DX221" s="24">
        <v>31</v>
      </c>
      <c r="DY221" s="24">
        <v>31</v>
      </c>
      <c r="DZ221" s="24">
        <v>30</v>
      </c>
      <c r="EA221" s="24">
        <v>29</v>
      </c>
      <c r="EB221" s="24">
        <v>27</v>
      </c>
      <c r="EC221" s="24">
        <v>26</v>
      </c>
      <c r="ED221" s="24">
        <v>25</v>
      </c>
      <c r="EE221" s="24">
        <v>25</v>
      </c>
      <c r="EF221" s="24">
        <v>25</v>
      </c>
      <c r="EG221" s="24">
        <v>23</v>
      </c>
      <c r="EH221" s="24">
        <v>23</v>
      </c>
      <c r="EI221" s="24">
        <v>24</v>
      </c>
      <c r="EJ221" s="24">
        <v>24</v>
      </c>
      <c r="EK221" s="24">
        <v>26</v>
      </c>
      <c r="EL221" s="24">
        <v>24</v>
      </c>
      <c r="EM221" s="24">
        <v>25</v>
      </c>
      <c r="EN221" s="24">
        <v>25</v>
      </c>
      <c r="EO221" s="24">
        <v>23</v>
      </c>
      <c r="EP221" s="24">
        <v>22</v>
      </c>
      <c r="EQ221" s="24">
        <v>22</v>
      </c>
      <c r="ER221" s="24">
        <v>22</v>
      </c>
      <c r="ES221" s="24">
        <v>21</v>
      </c>
      <c r="ET221" s="24">
        <v>20</v>
      </c>
      <c r="EU221" s="24">
        <v>21</v>
      </c>
      <c r="EV221" s="24">
        <v>20</v>
      </c>
      <c r="EW221" s="24">
        <v>20</v>
      </c>
      <c r="EX221" s="24">
        <v>21</v>
      </c>
      <c r="EY221" s="24">
        <v>21</v>
      </c>
      <c r="EZ221" s="24">
        <v>21</v>
      </c>
      <c r="FA221" s="24">
        <v>22</v>
      </c>
      <c r="FB221" s="24">
        <v>21</v>
      </c>
      <c r="FC221" s="24">
        <v>21</v>
      </c>
      <c r="FD221" s="24">
        <v>22</v>
      </c>
      <c r="FE221" s="24">
        <v>21</v>
      </c>
      <c r="FF221" s="24">
        <v>22</v>
      </c>
      <c r="FG221" s="24">
        <v>19</v>
      </c>
      <c r="FH221" s="24">
        <v>20</v>
      </c>
      <c r="FI221" s="24">
        <v>18</v>
      </c>
      <c r="FJ221" s="24">
        <v>19</v>
      </c>
      <c r="FK221" s="24">
        <v>17</v>
      </c>
      <c r="FL221" s="24">
        <v>18</v>
      </c>
      <c r="FM221" s="24">
        <v>15</v>
      </c>
      <c r="FN221" s="24">
        <v>15</v>
      </c>
      <c r="FO221" s="24">
        <v>14</v>
      </c>
      <c r="FP221" s="24">
        <v>15</v>
      </c>
      <c r="FQ221" s="24">
        <v>13</v>
      </c>
      <c r="FR221" s="24">
        <v>13</v>
      </c>
      <c r="FS221" s="24">
        <v>13</v>
      </c>
      <c r="FT221" s="24">
        <v>11</v>
      </c>
      <c r="FU221" s="24">
        <v>13</v>
      </c>
      <c r="FV221" s="24">
        <v>11</v>
      </c>
      <c r="FW221" s="24">
        <v>10</v>
      </c>
      <c r="FX221" s="24">
        <v>11</v>
      </c>
      <c r="FY221" s="24">
        <v>10</v>
      </c>
      <c r="FZ221" s="24">
        <v>9</v>
      </c>
      <c r="GA221" s="24">
        <v>8</v>
      </c>
      <c r="GB221" s="24">
        <v>9</v>
      </c>
      <c r="GC221" s="24">
        <v>8</v>
      </c>
      <c r="GD221" s="24">
        <v>8</v>
      </c>
      <c r="GE221" s="24">
        <v>8</v>
      </c>
      <c r="GF221" s="24">
        <v>8</v>
      </c>
      <c r="GG221" s="24">
        <v>7</v>
      </c>
      <c r="GH221" s="24">
        <v>7</v>
      </c>
      <c r="GI221" s="24">
        <v>6</v>
      </c>
      <c r="GJ221" s="24">
        <v>5</v>
      </c>
      <c r="GK221" s="24">
        <v>7</v>
      </c>
      <c r="GL221" s="24">
        <v>4</v>
      </c>
      <c r="GM221" s="24">
        <v>5</v>
      </c>
      <c r="GN221" s="24">
        <v>5</v>
      </c>
      <c r="GO221" s="24">
        <v>3</v>
      </c>
      <c r="GP221" s="24">
        <v>4</v>
      </c>
      <c r="GQ221" s="24">
        <v>1</v>
      </c>
      <c r="GR221" s="24">
        <v>2</v>
      </c>
      <c r="GS221" s="24">
        <v>3</v>
      </c>
      <c r="GT221" s="24">
        <v>3</v>
      </c>
      <c r="GU221" s="24">
        <v>2</v>
      </c>
      <c r="GV221" s="24">
        <v>0</v>
      </c>
      <c r="GW221" s="24">
        <v>0</v>
      </c>
      <c r="GX221" s="24">
        <v>2</v>
      </c>
      <c r="GY221" s="25">
        <v>0</v>
      </c>
    </row>
    <row r="222" spans="1:207" s="17" customFormat="1" ht="14.25" x14ac:dyDescent="0.2">
      <c r="A222" s="23" t="s">
        <v>225</v>
      </c>
      <c r="B222" s="24">
        <v>2021</v>
      </c>
      <c r="C222" s="24">
        <f>SUM(Tabla1[[#This Row],[Hombres_0]:[Hombres_100 y más]])</f>
        <v>1792</v>
      </c>
      <c r="D222" s="24">
        <f>SUM(Tabla1[[#This Row],[Mujeres_0]:[Mujeres_100 y más]])</f>
        <v>1932</v>
      </c>
      <c r="E222" s="24">
        <f>Tabla1[[#This Row],[TOTAL HOMBRES]]+Tabla1[[#This Row],[TOTAL MUJERES]]</f>
        <v>3724</v>
      </c>
      <c r="F222" s="26">
        <v>34</v>
      </c>
      <c r="G222" s="26">
        <v>35</v>
      </c>
      <c r="H222" s="26">
        <v>34</v>
      </c>
      <c r="I222" s="26">
        <v>34</v>
      </c>
      <c r="J222" s="26">
        <v>34</v>
      </c>
      <c r="K222" s="26">
        <v>33</v>
      </c>
      <c r="L222" s="26">
        <v>33</v>
      </c>
      <c r="M222" s="26">
        <v>31</v>
      </c>
      <c r="N222" s="26">
        <v>31</v>
      </c>
      <c r="O222" s="26">
        <v>31</v>
      </c>
      <c r="P222" s="26">
        <v>30</v>
      </c>
      <c r="Q222" s="26">
        <v>29</v>
      </c>
      <c r="R222" s="26">
        <v>29</v>
      </c>
      <c r="S222" s="26">
        <v>29</v>
      </c>
      <c r="T222" s="26">
        <v>28</v>
      </c>
      <c r="U222" s="26">
        <v>29</v>
      </c>
      <c r="V222" s="26">
        <v>30</v>
      </c>
      <c r="W222" s="26">
        <v>29</v>
      </c>
      <c r="X222" s="26">
        <v>29</v>
      </c>
      <c r="Y222" s="26">
        <v>29</v>
      </c>
      <c r="Z222" s="26">
        <v>29</v>
      </c>
      <c r="AA222" s="26">
        <v>29</v>
      </c>
      <c r="AB222" s="26">
        <v>31</v>
      </c>
      <c r="AC222" s="26">
        <v>29</v>
      </c>
      <c r="AD222" s="26">
        <v>30</v>
      </c>
      <c r="AE222" s="26">
        <v>28</v>
      </c>
      <c r="AF222" s="26">
        <v>28</v>
      </c>
      <c r="AG222" s="26">
        <v>27</v>
      </c>
      <c r="AH222" s="26">
        <v>26</v>
      </c>
      <c r="AI222" s="26">
        <v>25</v>
      </c>
      <c r="AJ222" s="26">
        <v>24</v>
      </c>
      <c r="AK222" s="26">
        <v>22</v>
      </c>
      <c r="AL222" s="26">
        <v>22</v>
      </c>
      <c r="AM222" s="26">
        <v>24</v>
      </c>
      <c r="AN222" s="26">
        <v>22</v>
      </c>
      <c r="AO222" s="26">
        <v>24</v>
      </c>
      <c r="AP222" s="26">
        <v>23</v>
      </c>
      <c r="AQ222" s="26">
        <v>23</v>
      </c>
      <c r="AR222" s="26">
        <v>23</v>
      </c>
      <c r="AS222" s="26">
        <v>23</v>
      </c>
      <c r="AT222" s="26">
        <v>22</v>
      </c>
      <c r="AU222" s="26">
        <v>23</v>
      </c>
      <c r="AV222" s="26">
        <v>22</v>
      </c>
      <c r="AW222" s="26">
        <v>22</v>
      </c>
      <c r="AX222" s="26">
        <v>21</v>
      </c>
      <c r="AY222" s="26">
        <v>19</v>
      </c>
      <c r="AZ222" s="26">
        <v>20</v>
      </c>
      <c r="BA222" s="26">
        <v>18</v>
      </c>
      <c r="BB222" s="26">
        <v>16</v>
      </c>
      <c r="BC222" s="26">
        <v>18</v>
      </c>
      <c r="BD222" s="26">
        <v>17</v>
      </c>
      <c r="BE222" s="26">
        <v>18</v>
      </c>
      <c r="BF222" s="26">
        <v>17</v>
      </c>
      <c r="BG222" s="26">
        <v>19</v>
      </c>
      <c r="BH222" s="26">
        <v>18</v>
      </c>
      <c r="BI222" s="26">
        <v>19</v>
      </c>
      <c r="BJ222" s="26">
        <v>19</v>
      </c>
      <c r="BK222" s="26">
        <v>20</v>
      </c>
      <c r="BL222" s="26">
        <v>20</v>
      </c>
      <c r="BM222" s="26">
        <v>20</v>
      </c>
      <c r="BN222" s="26">
        <v>19</v>
      </c>
      <c r="BO222" s="26">
        <v>16</v>
      </c>
      <c r="BP222" s="26">
        <v>17</v>
      </c>
      <c r="BQ222" s="26">
        <v>16</v>
      </c>
      <c r="BR222" s="26">
        <v>14</v>
      </c>
      <c r="BS222" s="26">
        <v>13</v>
      </c>
      <c r="BT222" s="26">
        <v>14</v>
      </c>
      <c r="BU222" s="26">
        <v>11</v>
      </c>
      <c r="BV222" s="26">
        <v>11</v>
      </c>
      <c r="BW222" s="26">
        <v>11</v>
      </c>
      <c r="BX222" s="26">
        <v>9</v>
      </c>
      <c r="BY222" s="26">
        <v>8</v>
      </c>
      <c r="BZ222" s="26">
        <v>9</v>
      </c>
      <c r="CA222" s="26">
        <v>9</v>
      </c>
      <c r="CB222" s="26">
        <v>8</v>
      </c>
      <c r="CC222" s="26">
        <v>6</v>
      </c>
      <c r="CD222" s="26">
        <v>7</v>
      </c>
      <c r="CE222" s="26">
        <v>6</v>
      </c>
      <c r="CF222" s="26">
        <v>6</v>
      </c>
      <c r="CG222" s="26">
        <v>6</v>
      </c>
      <c r="CH222" s="26">
        <v>6</v>
      </c>
      <c r="CI222" s="26">
        <v>5</v>
      </c>
      <c r="CJ222" s="26">
        <v>5</v>
      </c>
      <c r="CK222" s="26">
        <v>5</v>
      </c>
      <c r="CL222" s="26">
        <v>5</v>
      </c>
      <c r="CM222" s="26">
        <v>4</v>
      </c>
      <c r="CN222" s="26">
        <v>3</v>
      </c>
      <c r="CO222" s="26">
        <v>4</v>
      </c>
      <c r="CP222" s="26">
        <v>4</v>
      </c>
      <c r="CQ222" s="26">
        <v>2</v>
      </c>
      <c r="CR222" s="26">
        <v>2</v>
      </c>
      <c r="CS222" s="26">
        <v>2</v>
      </c>
      <c r="CT222" s="26">
        <v>2</v>
      </c>
      <c r="CU222" s="26">
        <v>3</v>
      </c>
      <c r="CV222" s="26">
        <v>1</v>
      </c>
      <c r="CW222" s="26">
        <v>0</v>
      </c>
      <c r="CX222" s="26">
        <v>0</v>
      </c>
      <c r="CY222" s="26">
        <v>0</v>
      </c>
      <c r="CZ222" s="26">
        <v>1</v>
      </c>
      <c r="DA222" s="26">
        <v>1</v>
      </c>
      <c r="DB222" s="26">
        <v>0</v>
      </c>
      <c r="DC222" s="26">
        <v>32</v>
      </c>
      <c r="DD222" s="26">
        <v>33</v>
      </c>
      <c r="DE222" s="26">
        <v>33</v>
      </c>
      <c r="DF222" s="26">
        <v>33</v>
      </c>
      <c r="DG222" s="26">
        <v>33</v>
      </c>
      <c r="DH222" s="26">
        <v>33</v>
      </c>
      <c r="DI222" s="26">
        <v>33</v>
      </c>
      <c r="DJ222" s="26">
        <v>33</v>
      </c>
      <c r="DK222" s="26">
        <v>32</v>
      </c>
      <c r="DL222" s="26">
        <v>33</v>
      </c>
      <c r="DM222" s="26">
        <v>33</v>
      </c>
      <c r="DN222" s="26">
        <v>33</v>
      </c>
      <c r="DO222" s="26">
        <v>33</v>
      </c>
      <c r="DP222" s="26">
        <v>32</v>
      </c>
      <c r="DQ222" s="26">
        <v>34</v>
      </c>
      <c r="DR222" s="26">
        <v>33</v>
      </c>
      <c r="DS222" s="26">
        <v>34</v>
      </c>
      <c r="DT222" s="26">
        <v>33</v>
      </c>
      <c r="DU222" s="26">
        <v>34</v>
      </c>
      <c r="DV222" s="26">
        <v>34</v>
      </c>
      <c r="DW222" s="26">
        <v>33</v>
      </c>
      <c r="DX222" s="26">
        <v>31</v>
      </c>
      <c r="DY222" s="26">
        <v>32</v>
      </c>
      <c r="DZ222" s="26">
        <v>30</v>
      </c>
      <c r="EA222" s="26">
        <v>30</v>
      </c>
      <c r="EB222" s="26">
        <v>26</v>
      </c>
      <c r="EC222" s="26">
        <v>27</v>
      </c>
      <c r="ED222" s="26">
        <v>26</v>
      </c>
      <c r="EE222" s="26">
        <v>25</v>
      </c>
      <c r="EF222" s="26">
        <v>25</v>
      </c>
      <c r="EG222" s="26">
        <v>24</v>
      </c>
      <c r="EH222" s="26">
        <v>22</v>
      </c>
      <c r="EI222" s="26">
        <v>25</v>
      </c>
      <c r="EJ222" s="26">
        <v>23</v>
      </c>
      <c r="EK222" s="26">
        <v>25</v>
      </c>
      <c r="EL222" s="26">
        <v>25</v>
      </c>
      <c r="EM222" s="26">
        <v>25</v>
      </c>
      <c r="EN222" s="26">
        <v>24</v>
      </c>
      <c r="EO222" s="26">
        <v>23</v>
      </c>
      <c r="EP222" s="26">
        <v>23</v>
      </c>
      <c r="EQ222" s="26">
        <v>22</v>
      </c>
      <c r="ER222" s="26">
        <v>21</v>
      </c>
      <c r="ES222" s="26">
        <v>22</v>
      </c>
      <c r="ET222" s="26">
        <v>20</v>
      </c>
      <c r="EU222" s="26">
        <v>21</v>
      </c>
      <c r="EV222" s="26">
        <v>21</v>
      </c>
      <c r="EW222" s="26">
        <v>19</v>
      </c>
      <c r="EX222" s="26">
        <v>21</v>
      </c>
      <c r="EY222" s="26">
        <v>21</v>
      </c>
      <c r="EZ222" s="26">
        <v>22</v>
      </c>
      <c r="FA222" s="26">
        <v>20</v>
      </c>
      <c r="FB222" s="26">
        <v>22</v>
      </c>
      <c r="FC222" s="26">
        <v>22</v>
      </c>
      <c r="FD222" s="26">
        <v>21</v>
      </c>
      <c r="FE222" s="26">
        <v>22</v>
      </c>
      <c r="FF222" s="26">
        <v>22</v>
      </c>
      <c r="FG222" s="26">
        <v>19</v>
      </c>
      <c r="FH222" s="26">
        <v>20</v>
      </c>
      <c r="FI222" s="26">
        <v>19</v>
      </c>
      <c r="FJ222" s="26">
        <v>19</v>
      </c>
      <c r="FK222" s="26">
        <v>18</v>
      </c>
      <c r="FL222" s="26">
        <v>17</v>
      </c>
      <c r="FM222" s="26">
        <v>15</v>
      </c>
      <c r="FN222" s="26">
        <v>16</v>
      </c>
      <c r="FO222" s="26">
        <v>15</v>
      </c>
      <c r="FP222" s="26">
        <v>14</v>
      </c>
      <c r="FQ222" s="26">
        <v>14</v>
      </c>
      <c r="FR222" s="26">
        <v>13</v>
      </c>
      <c r="FS222" s="26">
        <v>13</v>
      </c>
      <c r="FT222" s="26">
        <v>12</v>
      </c>
      <c r="FU222" s="26">
        <v>12</v>
      </c>
      <c r="FV222" s="26">
        <v>13</v>
      </c>
      <c r="FW222" s="26">
        <v>10</v>
      </c>
      <c r="FX222" s="26">
        <v>12</v>
      </c>
      <c r="FY222" s="26">
        <v>9</v>
      </c>
      <c r="FZ222" s="26">
        <v>10</v>
      </c>
      <c r="GA222" s="26">
        <v>9</v>
      </c>
      <c r="GB222" s="26">
        <v>9</v>
      </c>
      <c r="GC222" s="26">
        <v>8</v>
      </c>
      <c r="GD222" s="26">
        <v>9</v>
      </c>
      <c r="GE222" s="26">
        <v>8</v>
      </c>
      <c r="GF222" s="26">
        <v>8</v>
      </c>
      <c r="GG222" s="26">
        <v>7</v>
      </c>
      <c r="GH222" s="26">
        <v>7</v>
      </c>
      <c r="GI222" s="26">
        <v>6</v>
      </c>
      <c r="GJ222" s="26">
        <v>6</v>
      </c>
      <c r="GK222" s="26">
        <v>7</v>
      </c>
      <c r="GL222" s="26">
        <v>4</v>
      </c>
      <c r="GM222" s="26">
        <v>5</v>
      </c>
      <c r="GN222" s="26">
        <v>5</v>
      </c>
      <c r="GO222" s="26">
        <v>3</v>
      </c>
      <c r="GP222" s="26">
        <v>3</v>
      </c>
      <c r="GQ222" s="26">
        <v>2</v>
      </c>
      <c r="GR222" s="26">
        <v>2</v>
      </c>
      <c r="GS222" s="26">
        <v>2</v>
      </c>
      <c r="GT222" s="26">
        <v>4</v>
      </c>
      <c r="GU222" s="26">
        <v>2</v>
      </c>
      <c r="GV222" s="26">
        <v>0</v>
      </c>
      <c r="GW222" s="26">
        <v>0</v>
      </c>
      <c r="GX222" s="26">
        <v>2</v>
      </c>
      <c r="GY222" s="26">
        <v>0</v>
      </c>
    </row>
    <row r="223" spans="1:207" s="17" customFormat="1" ht="15.75" hidden="1" customHeight="1" x14ac:dyDescent="0.2">
      <c r="A223" s="23" t="s">
        <v>226</v>
      </c>
      <c r="B223" s="24">
        <v>2011</v>
      </c>
      <c r="C223" s="24">
        <f>SUM(Tabla1[[#This Row],[Hombres_0]:[Hombres_100 y más]])</f>
        <v>2558</v>
      </c>
      <c r="D223" s="24">
        <f>SUM(Tabla1[[#This Row],[Mujeres_0]:[Mujeres_100 y más]])</f>
        <v>2570</v>
      </c>
      <c r="E223" s="24">
        <f>Tabla1[[#This Row],[TOTAL HOMBRES]]+Tabla1[[#This Row],[TOTAL MUJERES]]</f>
        <v>5128</v>
      </c>
      <c r="F223" s="24">
        <v>54</v>
      </c>
      <c r="G223" s="24">
        <v>54</v>
      </c>
      <c r="H223" s="24">
        <v>54</v>
      </c>
      <c r="I223" s="24">
        <v>53</v>
      </c>
      <c r="J223" s="24">
        <v>54</v>
      </c>
      <c r="K223" s="24">
        <v>54</v>
      </c>
      <c r="L223" s="24">
        <v>53</v>
      </c>
      <c r="M223" s="24">
        <v>52</v>
      </c>
      <c r="N223" s="24">
        <v>52</v>
      </c>
      <c r="O223" s="24">
        <v>53</v>
      </c>
      <c r="P223" s="24">
        <v>52</v>
      </c>
      <c r="Q223" s="24">
        <v>52</v>
      </c>
      <c r="R223" s="24">
        <v>51</v>
      </c>
      <c r="S223" s="24">
        <v>50</v>
      </c>
      <c r="T223" s="24">
        <v>51</v>
      </c>
      <c r="U223" s="24">
        <v>50</v>
      </c>
      <c r="V223" s="24">
        <v>48</v>
      </c>
      <c r="W223" s="24">
        <v>48</v>
      </c>
      <c r="X223" s="24">
        <v>46</v>
      </c>
      <c r="Y223" s="24">
        <v>45</v>
      </c>
      <c r="Z223" s="24">
        <v>42</v>
      </c>
      <c r="AA223" s="24">
        <v>40</v>
      </c>
      <c r="AB223" s="24">
        <v>38</v>
      </c>
      <c r="AC223" s="24">
        <v>37</v>
      </c>
      <c r="AD223" s="24">
        <v>35</v>
      </c>
      <c r="AE223" s="24">
        <v>34</v>
      </c>
      <c r="AF223" s="24">
        <v>34</v>
      </c>
      <c r="AG223" s="24">
        <v>33</v>
      </c>
      <c r="AH223" s="24">
        <v>32</v>
      </c>
      <c r="AI223" s="24">
        <v>32</v>
      </c>
      <c r="AJ223" s="24">
        <v>32</v>
      </c>
      <c r="AK223" s="24">
        <v>32</v>
      </c>
      <c r="AL223" s="24">
        <v>32</v>
      </c>
      <c r="AM223" s="24">
        <v>31</v>
      </c>
      <c r="AN223" s="24">
        <v>31</v>
      </c>
      <c r="AO223" s="24">
        <v>30</v>
      </c>
      <c r="AP223" s="24">
        <v>30</v>
      </c>
      <c r="AQ223" s="24">
        <v>31</v>
      </c>
      <c r="AR223" s="24">
        <v>31</v>
      </c>
      <c r="AS223" s="24">
        <v>31</v>
      </c>
      <c r="AT223" s="24">
        <v>31</v>
      </c>
      <c r="AU223" s="24">
        <v>30</v>
      </c>
      <c r="AV223" s="24">
        <v>31</v>
      </c>
      <c r="AW223" s="24">
        <v>30</v>
      </c>
      <c r="AX223" s="24">
        <v>30</v>
      </c>
      <c r="AY223" s="24">
        <v>30</v>
      </c>
      <c r="AZ223" s="24">
        <v>29</v>
      </c>
      <c r="BA223" s="24">
        <v>29</v>
      </c>
      <c r="BB223" s="24">
        <v>28</v>
      </c>
      <c r="BC223" s="24">
        <v>27</v>
      </c>
      <c r="BD223" s="24">
        <v>27</v>
      </c>
      <c r="BE223" s="24">
        <v>26</v>
      </c>
      <c r="BF223" s="24">
        <v>23</v>
      </c>
      <c r="BG223" s="24">
        <v>23</v>
      </c>
      <c r="BH223" s="24">
        <v>22</v>
      </c>
      <c r="BI223" s="24">
        <v>22</v>
      </c>
      <c r="BJ223" s="24">
        <v>21</v>
      </c>
      <c r="BK223" s="24">
        <v>21</v>
      </c>
      <c r="BL223" s="24">
        <v>20</v>
      </c>
      <c r="BM223" s="24">
        <v>19</v>
      </c>
      <c r="BN223" s="24">
        <v>19</v>
      </c>
      <c r="BO223" s="24">
        <v>18</v>
      </c>
      <c r="BP223" s="24">
        <v>18</v>
      </c>
      <c r="BQ223" s="24">
        <v>18</v>
      </c>
      <c r="BR223" s="24">
        <v>17</v>
      </c>
      <c r="BS223" s="24">
        <v>17</v>
      </c>
      <c r="BT223" s="24">
        <v>16</v>
      </c>
      <c r="BU223" s="24">
        <v>16</v>
      </c>
      <c r="BV223" s="24">
        <v>16</v>
      </c>
      <c r="BW223" s="24">
        <v>15</v>
      </c>
      <c r="BX223" s="24">
        <v>15</v>
      </c>
      <c r="BY223" s="24">
        <v>14</v>
      </c>
      <c r="BZ223" s="24">
        <v>13</v>
      </c>
      <c r="CA223" s="24">
        <v>12</v>
      </c>
      <c r="CB223" s="24">
        <v>12</v>
      </c>
      <c r="CC223" s="24">
        <v>11</v>
      </c>
      <c r="CD223" s="24">
        <v>11</v>
      </c>
      <c r="CE223" s="24">
        <v>10</v>
      </c>
      <c r="CF223" s="24">
        <v>9</v>
      </c>
      <c r="CG223" s="24">
        <v>8</v>
      </c>
      <c r="CH223" s="24">
        <v>8</v>
      </c>
      <c r="CI223" s="24">
        <v>7</v>
      </c>
      <c r="CJ223" s="24">
        <v>7</v>
      </c>
      <c r="CK223" s="24">
        <v>6</v>
      </c>
      <c r="CL223" s="24">
        <v>6</v>
      </c>
      <c r="CM223" s="24">
        <v>5</v>
      </c>
      <c r="CN223" s="24">
        <v>5</v>
      </c>
      <c r="CO223" s="24">
        <v>4</v>
      </c>
      <c r="CP223" s="24">
        <v>3</v>
      </c>
      <c r="CQ223" s="24">
        <v>2</v>
      </c>
      <c r="CR223" s="24">
        <v>2</v>
      </c>
      <c r="CS223" s="24">
        <v>2</v>
      </c>
      <c r="CT223" s="24">
        <v>1</v>
      </c>
      <c r="CU223" s="24">
        <v>1</v>
      </c>
      <c r="CV223" s="24">
        <v>1</v>
      </c>
      <c r="CW223" s="24">
        <v>0</v>
      </c>
      <c r="CX223" s="24">
        <v>0</v>
      </c>
      <c r="CY223" s="24">
        <v>0</v>
      </c>
      <c r="CZ223" s="24">
        <v>0</v>
      </c>
      <c r="DA223" s="24">
        <v>0</v>
      </c>
      <c r="DB223" s="24">
        <v>0</v>
      </c>
      <c r="DC223" s="24">
        <v>50</v>
      </c>
      <c r="DD223" s="24">
        <v>51</v>
      </c>
      <c r="DE223" s="24">
        <v>51</v>
      </c>
      <c r="DF223" s="24">
        <v>51</v>
      </c>
      <c r="DG223" s="24">
        <v>50</v>
      </c>
      <c r="DH223" s="24">
        <v>51</v>
      </c>
      <c r="DI223" s="24">
        <v>50</v>
      </c>
      <c r="DJ223" s="24">
        <v>51</v>
      </c>
      <c r="DK223" s="24">
        <v>51</v>
      </c>
      <c r="DL223" s="24">
        <v>51</v>
      </c>
      <c r="DM223" s="24">
        <v>51</v>
      </c>
      <c r="DN223" s="24">
        <v>51</v>
      </c>
      <c r="DO223" s="24">
        <v>51</v>
      </c>
      <c r="DP223" s="24">
        <v>52</v>
      </c>
      <c r="DQ223" s="24">
        <v>52</v>
      </c>
      <c r="DR223" s="24">
        <v>51</v>
      </c>
      <c r="DS223" s="24">
        <v>50</v>
      </c>
      <c r="DT223" s="24">
        <v>48</v>
      </c>
      <c r="DU223" s="24">
        <v>46</v>
      </c>
      <c r="DV223" s="24">
        <v>45</v>
      </c>
      <c r="DW223" s="24">
        <v>42</v>
      </c>
      <c r="DX223" s="24">
        <v>40</v>
      </c>
      <c r="DY223" s="24">
        <v>38</v>
      </c>
      <c r="DZ223" s="24">
        <v>36</v>
      </c>
      <c r="EA223" s="24">
        <v>35</v>
      </c>
      <c r="EB223" s="24">
        <v>34</v>
      </c>
      <c r="EC223" s="24">
        <v>34</v>
      </c>
      <c r="ED223" s="24">
        <v>33</v>
      </c>
      <c r="EE223" s="24">
        <v>33</v>
      </c>
      <c r="EF223" s="24">
        <v>32</v>
      </c>
      <c r="EG223" s="24">
        <v>32</v>
      </c>
      <c r="EH223" s="24">
        <v>32</v>
      </c>
      <c r="EI223" s="24">
        <v>32</v>
      </c>
      <c r="EJ223" s="24">
        <v>32</v>
      </c>
      <c r="EK223" s="24">
        <v>31</v>
      </c>
      <c r="EL223" s="24">
        <v>30</v>
      </c>
      <c r="EM223" s="24">
        <v>29</v>
      </c>
      <c r="EN223" s="24">
        <v>29</v>
      </c>
      <c r="EO223" s="24">
        <v>29</v>
      </c>
      <c r="EP223" s="24">
        <v>30</v>
      </c>
      <c r="EQ223" s="24">
        <v>30</v>
      </c>
      <c r="ER223" s="24">
        <v>30</v>
      </c>
      <c r="ES223" s="24">
        <v>30</v>
      </c>
      <c r="ET223" s="24">
        <v>30</v>
      </c>
      <c r="EU223" s="24">
        <v>30</v>
      </c>
      <c r="EV223" s="24">
        <v>28</v>
      </c>
      <c r="EW223" s="24">
        <v>27</v>
      </c>
      <c r="EX223" s="24">
        <v>27</v>
      </c>
      <c r="EY223" s="24">
        <v>26</v>
      </c>
      <c r="EZ223" s="24">
        <v>25</v>
      </c>
      <c r="FA223" s="24">
        <v>24</v>
      </c>
      <c r="FB223" s="24">
        <v>23</v>
      </c>
      <c r="FC223" s="24">
        <v>25</v>
      </c>
      <c r="FD223" s="24">
        <v>24</v>
      </c>
      <c r="FE223" s="24">
        <v>23</v>
      </c>
      <c r="FF223" s="24">
        <v>23</v>
      </c>
      <c r="FG223" s="24">
        <v>22</v>
      </c>
      <c r="FH223" s="24">
        <v>22</v>
      </c>
      <c r="FI223" s="24">
        <v>22</v>
      </c>
      <c r="FJ223" s="24">
        <v>21</v>
      </c>
      <c r="FK223" s="24">
        <v>21</v>
      </c>
      <c r="FL223" s="24">
        <v>21</v>
      </c>
      <c r="FM223" s="24">
        <v>20</v>
      </c>
      <c r="FN223" s="24">
        <v>20</v>
      </c>
      <c r="FO223" s="24">
        <v>20</v>
      </c>
      <c r="FP223" s="24">
        <v>20</v>
      </c>
      <c r="FQ223" s="24">
        <v>19</v>
      </c>
      <c r="FR223" s="24">
        <v>19</v>
      </c>
      <c r="FS223" s="24">
        <v>19</v>
      </c>
      <c r="FT223" s="24">
        <v>16</v>
      </c>
      <c r="FU223" s="24">
        <v>15</v>
      </c>
      <c r="FV223" s="24">
        <v>15</v>
      </c>
      <c r="FW223" s="24">
        <v>14</v>
      </c>
      <c r="FX223" s="24">
        <v>14</v>
      </c>
      <c r="FY223" s="24">
        <v>13</v>
      </c>
      <c r="FZ223" s="24">
        <v>13</v>
      </c>
      <c r="GA223" s="24">
        <v>12</v>
      </c>
      <c r="GB223" s="24">
        <v>11</v>
      </c>
      <c r="GC223" s="24">
        <v>11</v>
      </c>
      <c r="GD223" s="24">
        <v>11</v>
      </c>
      <c r="GE223" s="24">
        <v>10</v>
      </c>
      <c r="GF223" s="24">
        <v>8</v>
      </c>
      <c r="GG223" s="24">
        <v>8</v>
      </c>
      <c r="GH223" s="24">
        <v>7</v>
      </c>
      <c r="GI223" s="24">
        <v>6</v>
      </c>
      <c r="GJ223" s="24">
        <v>6</v>
      </c>
      <c r="GK223" s="24">
        <v>5</v>
      </c>
      <c r="GL223" s="24">
        <v>4</v>
      </c>
      <c r="GM223" s="24">
        <v>3</v>
      </c>
      <c r="GN223" s="24">
        <v>2</v>
      </c>
      <c r="GO223" s="24">
        <v>2</v>
      </c>
      <c r="GP223" s="24">
        <v>2</v>
      </c>
      <c r="GQ223" s="24">
        <v>2</v>
      </c>
      <c r="GR223" s="24">
        <v>1</v>
      </c>
      <c r="GS223" s="24">
        <v>1</v>
      </c>
      <c r="GT223" s="24">
        <v>0</v>
      </c>
      <c r="GU223" s="24">
        <v>0</v>
      </c>
      <c r="GV223" s="24">
        <v>0</v>
      </c>
      <c r="GW223" s="24">
        <v>0</v>
      </c>
      <c r="GX223" s="24">
        <v>0</v>
      </c>
      <c r="GY223" s="25">
        <v>0</v>
      </c>
    </row>
    <row r="224" spans="1:207" s="17" customFormat="1" ht="15.75" hidden="1" customHeight="1" x14ac:dyDescent="0.2">
      <c r="A224" s="23" t="s">
        <v>226</v>
      </c>
      <c r="B224" s="24">
        <v>2012</v>
      </c>
      <c r="C224" s="24">
        <f>SUM(Tabla1[[#This Row],[Hombres_0]:[Hombres_100 y más]])</f>
        <v>2560</v>
      </c>
      <c r="D224" s="24">
        <f>SUM(Tabla1[[#This Row],[Mujeres_0]:[Mujeres_100 y más]])</f>
        <v>2557</v>
      </c>
      <c r="E224" s="24">
        <f>Tabla1[[#This Row],[TOTAL HOMBRES]]+Tabla1[[#This Row],[TOTAL MUJERES]]</f>
        <v>5117</v>
      </c>
      <c r="F224" s="24">
        <v>57</v>
      </c>
      <c r="G224" s="24">
        <v>56</v>
      </c>
      <c r="H224" s="24">
        <v>56</v>
      </c>
      <c r="I224" s="24">
        <v>56</v>
      </c>
      <c r="J224" s="24">
        <v>56</v>
      </c>
      <c r="K224" s="24">
        <v>55</v>
      </c>
      <c r="L224" s="24">
        <v>54</v>
      </c>
      <c r="M224" s="24">
        <v>53</v>
      </c>
      <c r="N224" s="24">
        <v>53</v>
      </c>
      <c r="O224" s="24">
        <v>53</v>
      </c>
      <c r="P224" s="24">
        <v>52</v>
      </c>
      <c r="Q224" s="24">
        <v>52</v>
      </c>
      <c r="R224" s="24">
        <v>51</v>
      </c>
      <c r="S224" s="24">
        <v>50</v>
      </c>
      <c r="T224" s="24">
        <v>50</v>
      </c>
      <c r="U224" s="24">
        <v>49</v>
      </c>
      <c r="V224" s="24">
        <v>48</v>
      </c>
      <c r="W224" s="24">
        <v>46</v>
      </c>
      <c r="X224" s="24">
        <v>45</v>
      </c>
      <c r="Y224" s="24">
        <v>43</v>
      </c>
      <c r="Z224" s="24">
        <v>41</v>
      </c>
      <c r="AA224" s="24">
        <v>39</v>
      </c>
      <c r="AB224" s="24">
        <v>36</v>
      </c>
      <c r="AC224" s="24">
        <v>35</v>
      </c>
      <c r="AD224" s="24">
        <v>34</v>
      </c>
      <c r="AE224" s="24">
        <v>33</v>
      </c>
      <c r="AF224" s="24">
        <v>33</v>
      </c>
      <c r="AG224" s="24">
        <v>32</v>
      </c>
      <c r="AH224" s="24">
        <v>32</v>
      </c>
      <c r="AI224" s="24">
        <v>32</v>
      </c>
      <c r="AJ224" s="24">
        <v>32</v>
      </c>
      <c r="AK224" s="24">
        <v>32</v>
      </c>
      <c r="AL224" s="24">
        <v>32</v>
      </c>
      <c r="AM224" s="24">
        <v>32</v>
      </c>
      <c r="AN224" s="24">
        <v>32</v>
      </c>
      <c r="AO224" s="24">
        <v>32</v>
      </c>
      <c r="AP224" s="24">
        <v>31</v>
      </c>
      <c r="AQ224" s="24">
        <v>31</v>
      </c>
      <c r="AR224" s="24">
        <v>31</v>
      </c>
      <c r="AS224" s="24">
        <v>31</v>
      </c>
      <c r="AT224" s="24">
        <v>31</v>
      </c>
      <c r="AU224" s="24">
        <v>30</v>
      </c>
      <c r="AV224" s="24">
        <v>30</v>
      </c>
      <c r="AW224" s="24">
        <v>30</v>
      </c>
      <c r="AX224" s="24">
        <v>29</v>
      </c>
      <c r="AY224" s="24">
        <v>29</v>
      </c>
      <c r="AZ224" s="24">
        <v>29</v>
      </c>
      <c r="BA224" s="24">
        <v>29</v>
      </c>
      <c r="BB224" s="24">
        <v>28</v>
      </c>
      <c r="BC224" s="24">
        <v>28</v>
      </c>
      <c r="BD224" s="24">
        <v>27</v>
      </c>
      <c r="BE224" s="24">
        <v>26</v>
      </c>
      <c r="BF224" s="24">
        <v>26</v>
      </c>
      <c r="BG224" s="24">
        <v>24</v>
      </c>
      <c r="BH224" s="24">
        <v>23</v>
      </c>
      <c r="BI224" s="24">
        <v>23</v>
      </c>
      <c r="BJ224" s="24">
        <v>22</v>
      </c>
      <c r="BK224" s="24">
        <v>21</v>
      </c>
      <c r="BL224" s="24">
        <v>20</v>
      </c>
      <c r="BM224" s="24">
        <v>20</v>
      </c>
      <c r="BN224" s="24">
        <v>19</v>
      </c>
      <c r="BO224" s="24">
        <v>18</v>
      </c>
      <c r="BP224" s="24">
        <v>17</v>
      </c>
      <c r="BQ224" s="24">
        <v>17</v>
      </c>
      <c r="BR224" s="24">
        <v>16</v>
      </c>
      <c r="BS224" s="24">
        <v>16</v>
      </c>
      <c r="BT224" s="24">
        <v>15</v>
      </c>
      <c r="BU224" s="24">
        <v>15</v>
      </c>
      <c r="BV224" s="24">
        <v>15</v>
      </c>
      <c r="BW224" s="24">
        <v>14</v>
      </c>
      <c r="BX224" s="24">
        <v>14</v>
      </c>
      <c r="BY224" s="24">
        <v>13</v>
      </c>
      <c r="BZ224" s="24">
        <v>13</v>
      </c>
      <c r="CA224" s="24">
        <v>12</v>
      </c>
      <c r="CB224" s="24">
        <v>11</v>
      </c>
      <c r="CC224" s="24">
        <v>12</v>
      </c>
      <c r="CD224" s="24">
        <v>10</v>
      </c>
      <c r="CE224" s="24">
        <v>10</v>
      </c>
      <c r="CF224" s="24">
        <v>9</v>
      </c>
      <c r="CG224" s="24">
        <v>8</v>
      </c>
      <c r="CH224" s="24">
        <v>8</v>
      </c>
      <c r="CI224" s="24">
        <v>7</v>
      </c>
      <c r="CJ224" s="24">
        <v>7</v>
      </c>
      <c r="CK224" s="24">
        <v>6</v>
      </c>
      <c r="CL224" s="24">
        <v>6</v>
      </c>
      <c r="CM224" s="24">
        <v>5</v>
      </c>
      <c r="CN224" s="24">
        <v>4</v>
      </c>
      <c r="CO224" s="24">
        <v>4</v>
      </c>
      <c r="CP224" s="24">
        <v>3</v>
      </c>
      <c r="CQ224" s="24">
        <v>3</v>
      </c>
      <c r="CR224" s="24">
        <v>2</v>
      </c>
      <c r="CS224" s="24">
        <v>2</v>
      </c>
      <c r="CT224" s="24">
        <v>2</v>
      </c>
      <c r="CU224" s="24">
        <v>1</v>
      </c>
      <c r="CV224" s="24">
        <v>1</v>
      </c>
      <c r="CW224" s="24">
        <v>1</v>
      </c>
      <c r="CX224" s="24">
        <v>1</v>
      </c>
      <c r="CY224" s="24">
        <v>0</v>
      </c>
      <c r="CZ224" s="24">
        <v>0</v>
      </c>
      <c r="DA224" s="24">
        <v>0</v>
      </c>
      <c r="DB224" s="24">
        <v>0</v>
      </c>
      <c r="DC224" s="24">
        <v>51</v>
      </c>
      <c r="DD224" s="24">
        <v>52</v>
      </c>
      <c r="DE224" s="24">
        <v>52</v>
      </c>
      <c r="DF224" s="24">
        <v>52</v>
      </c>
      <c r="DG224" s="24">
        <v>52</v>
      </c>
      <c r="DH224" s="24">
        <v>52</v>
      </c>
      <c r="DI224" s="24">
        <v>51</v>
      </c>
      <c r="DJ224" s="24">
        <v>51</v>
      </c>
      <c r="DK224" s="24">
        <v>51</v>
      </c>
      <c r="DL224" s="24">
        <v>51</v>
      </c>
      <c r="DM224" s="24">
        <v>51</v>
      </c>
      <c r="DN224" s="24">
        <v>51</v>
      </c>
      <c r="DO224" s="24">
        <v>50</v>
      </c>
      <c r="DP224" s="24">
        <v>51</v>
      </c>
      <c r="DQ224" s="24">
        <v>51</v>
      </c>
      <c r="DR224" s="24">
        <v>50</v>
      </c>
      <c r="DS224" s="24">
        <v>49</v>
      </c>
      <c r="DT224" s="24">
        <v>47</v>
      </c>
      <c r="DU224" s="24">
        <v>45</v>
      </c>
      <c r="DV224" s="24">
        <v>43</v>
      </c>
      <c r="DW224" s="24">
        <v>40</v>
      </c>
      <c r="DX224" s="24">
        <v>38</v>
      </c>
      <c r="DY224" s="24">
        <v>36</v>
      </c>
      <c r="DZ224" s="24">
        <v>35</v>
      </c>
      <c r="EA224" s="24">
        <v>34</v>
      </c>
      <c r="EB224" s="24">
        <v>34</v>
      </c>
      <c r="EC224" s="24">
        <v>34</v>
      </c>
      <c r="ED224" s="24">
        <v>34</v>
      </c>
      <c r="EE224" s="24">
        <v>34</v>
      </c>
      <c r="EF224" s="24">
        <v>34</v>
      </c>
      <c r="EG224" s="24">
        <v>34</v>
      </c>
      <c r="EH224" s="24">
        <v>34</v>
      </c>
      <c r="EI224" s="24">
        <v>34</v>
      </c>
      <c r="EJ224" s="24">
        <v>34</v>
      </c>
      <c r="EK224" s="24">
        <v>32</v>
      </c>
      <c r="EL224" s="24">
        <v>31</v>
      </c>
      <c r="EM224" s="24">
        <v>31</v>
      </c>
      <c r="EN224" s="24">
        <v>30</v>
      </c>
      <c r="EO224" s="24">
        <v>30</v>
      </c>
      <c r="EP224" s="24">
        <v>30</v>
      </c>
      <c r="EQ224" s="24">
        <v>29</v>
      </c>
      <c r="ER224" s="24">
        <v>29</v>
      </c>
      <c r="ES224" s="24">
        <v>29</v>
      </c>
      <c r="ET224" s="24">
        <v>29</v>
      </c>
      <c r="EU224" s="24">
        <v>29</v>
      </c>
      <c r="EV224" s="24">
        <v>29</v>
      </c>
      <c r="EW224" s="24">
        <v>28</v>
      </c>
      <c r="EX224" s="24">
        <v>28</v>
      </c>
      <c r="EY224" s="24">
        <v>27</v>
      </c>
      <c r="EZ224" s="24">
        <v>26</v>
      </c>
      <c r="FA224" s="24">
        <v>25</v>
      </c>
      <c r="FB224" s="24">
        <v>25</v>
      </c>
      <c r="FC224" s="24">
        <v>24</v>
      </c>
      <c r="FD224" s="24">
        <v>23</v>
      </c>
      <c r="FE224" s="24">
        <v>23</v>
      </c>
      <c r="FF224" s="24">
        <v>22</v>
      </c>
      <c r="FG224" s="24">
        <v>21</v>
      </c>
      <c r="FH224" s="24">
        <v>21</v>
      </c>
      <c r="FI224" s="24">
        <v>20</v>
      </c>
      <c r="FJ224" s="24">
        <v>20</v>
      </c>
      <c r="FK224" s="24">
        <v>20</v>
      </c>
      <c r="FL224" s="24">
        <v>19</v>
      </c>
      <c r="FM224" s="24">
        <v>19</v>
      </c>
      <c r="FN224" s="24">
        <v>18</v>
      </c>
      <c r="FO224" s="24">
        <v>18</v>
      </c>
      <c r="FP224" s="24">
        <v>17</v>
      </c>
      <c r="FQ224" s="24">
        <v>17</v>
      </c>
      <c r="FR224" s="24">
        <v>17</v>
      </c>
      <c r="FS224" s="24">
        <v>16</v>
      </c>
      <c r="FT224" s="24">
        <v>15</v>
      </c>
      <c r="FU224" s="24">
        <v>15</v>
      </c>
      <c r="FV224" s="24">
        <v>14</v>
      </c>
      <c r="FW224" s="24">
        <v>14</v>
      </c>
      <c r="FX224" s="24">
        <v>13</v>
      </c>
      <c r="FY224" s="24">
        <v>13</v>
      </c>
      <c r="FZ224" s="24">
        <v>12</v>
      </c>
      <c r="GA224" s="24">
        <v>12</v>
      </c>
      <c r="GB224" s="24">
        <v>11</v>
      </c>
      <c r="GC224" s="24">
        <v>11</v>
      </c>
      <c r="GD224" s="24">
        <v>10</v>
      </c>
      <c r="GE224" s="24">
        <v>10</v>
      </c>
      <c r="GF224" s="24">
        <v>8</v>
      </c>
      <c r="GG224" s="24">
        <v>8</v>
      </c>
      <c r="GH224" s="24">
        <v>7</v>
      </c>
      <c r="GI224" s="24">
        <v>7</v>
      </c>
      <c r="GJ224" s="24">
        <v>6</v>
      </c>
      <c r="GK224" s="24">
        <v>5</v>
      </c>
      <c r="GL224" s="24">
        <v>5</v>
      </c>
      <c r="GM224" s="24">
        <v>3</v>
      </c>
      <c r="GN224" s="24">
        <v>3</v>
      </c>
      <c r="GO224" s="24">
        <v>2</v>
      </c>
      <c r="GP224" s="24">
        <v>2</v>
      </c>
      <c r="GQ224" s="24">
        <v>2</v>
      </c>
      <c r="GR224" s="24">
        <v>2</v>
      </c>
      <c r="GS224" s="24">
        <v>1</v>
      </c>
      <c r="GT224" s="24">
        <v>1</v>
      </c>
      <c r="GU224" s="24">
        <v>1</v>
      </c>
      <c r="GV224" s="24">
        <v>0</v>
      </c>
      <c r="GW224" s="24">
        <v>0</v>
      </c>
      <c r="GX224" s="24">
        <v>0</v>
      </c>
      <c r="GY224" s="25">
        <v>0</v>
      </c>
    </row>
    <row r="225" spans="1:207" s="17" customFormat="1" ht="15.75" hidden="1" customHeight="1" x14ac:dyDescent="0.2">
      <c r="A225" s="23" t="s">
        <v>226</v>
      </c>
      <c r="B225" s="24">
        <v>2013</v>
      </c>
      <c r="C225" s="24">
        <f>SUM(Tabla1[[#This Row],[Hombres_0]:[Hombres_100 y más]])</f>
        <v>2567</v>
      </c>
      <c r="D225" s="24">
        <f>SUM(Tabla1[[#This Row],[Mujeres_0]:[Mujeres_100 y más]])</f>
        <v>2553</v>
      </c>
      <c r="E225" s="24">
        <f>Tabla1[[#This Row],[TOTAL HOMBRES]]+Tabla1[[#This Row],[TOTAL MUJERES]]</f>
        <v>5120</v>
      </c>
      <c r="F225" s="24">
        <v>60</v>
      </c>
      <c r="G225" s="24">
        <v>60</v>
      </c>
      <c r="H225" s="24">
        <v>59</v>
      </c>
      <c r="I225" s="24">
        <v>59</v>
      </c>
      <c r="J225" s="24">
        <v>58</v>
      </c>
      <c r="K225" s="24">
        <v>57</v>
      </c>
      <c r="L225" s="24">
        <v>56</v>
      </c>
      <c r="M225" s="24">
        <v>55</v>
      </c>
      <c r="N225" s="24">
        <v>54</v>
      </c>
      <c r="O225" s="24">
        <v>53</v>
      </c>
      <c r="P225" s="24">
        <v>52</v>
      </c>
      <c r="Q225" s="24">
        <v>51</v>
      </c>
      <c r="R225" s="24">
        <v>50</v>
      </c>
      <c r="S225" s="24">
        <v>49</v>
      </c>
      <c r="T225" s="24">
        <v>48</v>
      </c>
      <c r="U225" s="24">
        <v>47</v>
      </c>
      <c r="V225" s="24">
        <v>46</v>
      </c>
      <c r="W225" s="24">
        <v>45</v>
      </c>
      <c r="X225" s="24">
        <v>44</v>
      </c>
      <c r="Y225" s="24">
        <v>42</v>
      </c>
      <c r="Z225" s="24">
        <v>40</v>
      </c>
      <c r="AA225" s="24">
        <v>37</v>
      </c>
      <c r="AB225" s="24">
        <v>36</v>
      </c>
      <c r="AC225" s="24">
        <v>34</v>
      </c>
      <c r="AD225" s="24">
        <v>33</v>
      </c>
      <c r="AE225" s="24">
        <v>31</v>
      </c>
      <c r="AF225" s="24">
        <v>30</v>
      </c>
      <c r="AG225" s="24">
        <v>30</v>
      </c>
      <c r="AH225" s="24">
        <v>30</v>
      </c>
      <c r="AI225" s="24">
        <v>30</v>
      </c>
      <c r="AJ225" s="24">
        <v>31</v>
      </c>
      <c r="AK225" s="24">
        <v>33</v>
      </c>
      <c r="AL225" s="24">
        <v>33</v>
      </c>
      <c r="AM225" s="24">
        <v>33</v>
      </c>
      <c r="AN225" s="24">
        <v>33</v>
      </c>
      <c r="AO225" s="24">
        <v>31</v>
      </c>
      <c r="AP225" s="24">
        <v>31</v>
      </c>
      <c r="AQ225" s="24">
        <v>31</v>
      </c>
      <c r="AR225" s="24">
        <v>30</v>
      </c>
      <c r="AS225" s="24">
        <v>30</v>
      </c>
      <c r="AT225" s="24">
        <v>29</v>
      </c>
      <c r="AU225" s="24">
        <v>30</v>
      </c>
      <c r="AV225" s="24">
        <v>30</v>
      </c>
      <c r="AW225" s="24">
        <v>30</v>
      </c>
      <c r="AX225" s="24">
        <v>30</v>
      </c>
      <c r="AY225" s="24">
        <v>30</v>
      </c>
      <c r="AZ225" s="24">
        <v>29</v>
      </c>
      <c r="BA225" s="24">
        <v>29</v>
      </c>
      <c r="BB225" s="24">
        <v>29</v>
      </c>
      <c r="BC225" s="24">
        <v>28</v>
      </c>
      <c r="BD225" s="24">
        <v>28</v>
      </c>
      <c r="BE225" s="24">
        <v>27</v>
      </c>
      <c r="BF225" s="24">
        <v>27</v>
      </c>
      <c r="BG225" s="24">
        <v>26</v>
      </c>
      <c r="BH225" s="24">
        <v>25</v>
      </c>
      <c r="BI225" s="24">
        <v>23</v>
      </c>
      <c r="BJ225" s="24">
        <v>23</v>
      </c>
      <c r="BK225" s="24">
        <v>22</v>
      </c>
      <c r="BL225" s="24">
        <v>21</v>
      </c>
      <c r="BM225" s="24">
        <v>20</v>
      </c>
      <c r="BN225" s="24">
        <v>18</v>
      </c>
      <c r="BO225" s="24">
        <v>18</v>
      </c>
      <c r="BP225" s="24">
        <v>17</v>
      </c>
      <c r="BQ225" s="24">
        <v>17</v>
      </c>
      <c r="BR225" s="24">
        <v>16</v>
      </c>
      <c r="BS225" s="24">
        <v>16</v>
      </c>
      <c r="BT225" s="24">
        <v>15</v>
      </c>
      <c r="BU225" s="24">
        <v>15</v>
      </c>
      <c r="BV225" s="24">
        <v>14</v>
      </c>
      <c r="BW225" s="24">
        <v>14</v>
      </c>
      <c r="BX225" s="24">
        <v>14</v>
      </c>
      <c r="BY225" s="24">
        <v>13</v>
      </c>
      <c r="BZ225" s="24">
        <v>13</v>
      </c>
      <c r="CA225" s="24">
        <v>13</v>
      </c>
      <c r="CB225" s="24">
        <v>12</v>
      </c>
      <c r="CC225" s="24">
        <v>12</v>
      </c>
      <c r="CD225" s="24">
        <v>10</v>
      </c>
      <c r="CE225" s="24">
        <v>10</v>
      </c>
      <c r="CF225" s="24">
        <v>9</v>
      </c>
      <c r="CG225" s="24">
        <v>8</v>
      </c>
      <c r="CH225" s="24">
        <v>8</v>
      </c>
      <c r="CI225" s="24">
        <v>7</v>
      </c>
      <c r="CJ225" s="24">
        <v>7</v>
      </c>
      <c r="CK225" s="24">
        <v>6</v>
      </c>
      <c r="CL225" s="24">
        <v>5</v>
      </c>
      <c r="CM225" s="24">
        <v>5</v>
      </c>
      <c r="CN225" s="24">
        <v>4</v>
      </c>
      <c r="CO225" s="24">
        <v>4</v>
      </c>
      <c r="CP225" s="24">
        <v>3</v>
      </c>
      <c r="CQ225" s="24">
        <v>3</v>
      </c>
      <c r="CR225" s="24">
        <v>2</v>
      </c>
      <c r="CS225" s="24">
        <v>2</v>
      </c>
      <c r="CT225" s="24">
        <v>2</v>
      </c>
      <c r="CU225" s="24">
        <v>2</v>
      </c>
      <c r="CV225" s="24">
        <v>1</v>
      </c>
      <c r="CW225" s="24">
        <v>1</v>
      </c>
      <c r="CX225" s="24">
        <v>1</v>
      </c>
      <c r="CY225" s="24">
        <v>1</v>
      </c>
      <c r="CZ225" s="24">
        <v>0</v>
      </c>
      <c r="DA225" s="24">
        <v>0</v>
      </c>
      <c r="DB225" s="24">
        <v>1</v>
      </c>
      <c r="DC225" s="24">
        <v>52</v>
      </c>
      <c r="DD225" s="24">
        <v>52</v>
      </c>
      <c r="DE225" s="24">
        <v>52</v>
      </c>
      <c r="DF225" s="24">
        <v>52</v>
      </c>
      <c r="DG225" s="24">
        <v>51</v>
      </c>
      <c r="DH225" s="24">
        <v>51</v>
      </c>
      <c r="DI225" s="24">
        <v>51</v>
      </c>
      <c r="DJ225" s="24">
        <v>51</v>
      </c>
      <c r="DK225" s="24">
        <v>50</v>
      </c>
      <c r="DL225" s="24">
        <v>50</v>
      </c>
      <c r="DM225" s="24">
        <v>50</v>
      </c>
      <c r="DN225" s="24">
        <v>49</v>
      </c>
      <c r="DO225" s="24">
        <v>49</v>
      </c>
      <c r="DP225" s="24">
        <v>48</v>
      </c>
      <c r="DQ225" s="24">
        <v>49</v>
      </c>
      <c r="DR225" s="24">
        <v>48</v>
      </c>
      <c r="DS225" s="24">
        <v>47</v>
      </c>
      <c r="DT225" s="24">
        <v>45</v>
      </c>
      <c r="DU225" s="24">
        <v>44</v>
      </c>
      <c r="DV225" s="24">
        <v>41</v>
      </c>
      <c r="DW225" s="24">
        <v>39</v>
      </c>
      <c r="DX225" s="24">
        <v>37</v>
      </c>
      <c r="DY225" s="24">
        <v>35</v>
      </c>
      <c r="DZ225" s="24">
        <v>34</v>
      </c>
      <c r="EA225" s="24">
        <v>34</v>
      </c>
      <c r="EB225" s="24">
        <v>33</v>
      </c>
      <c r="EC225" s="24">
        <v>34</v>
      </c>
      <c r="ED225" s="24">
        <v>34</v>
      </c>
      <c r="EE225" s="24">
        <v>34</v>
      </c>
      <c r="EF225" s="24">
        <v>35</v>
      </c>
      <c r="EG225" s="24">
        <v>36</v>
      </c>
      <c r="EH225" s="24">
        <v>36</v>
      </c>
      <c r="EI225" s="24">
        <v>36</v>
      </c>
      <c r="EJ225" s="24">
        <v>34</v>
      </c>
      <c r="EK225" s="24">
        <v>34</v>
      </c>
      <c r="EL225" s="24">
        <v>33</v>
      </c>
      <c r="EM225" s="24">
        <v>32</v>
      </c>
      <c r="EN225" s="24">
        <v>30</v>
      </c>
      <c r="EO225" s="24">
        <v>29</v>
      </c>
      <c r="EP225" s="24">
        <v>29</v>
      </c>
      <c r="EQ225" s="24">
        <v>30</v>
      </c>
      <c r="ER225" s="24">
        <v>30</v>
      </c>
      <c r="ES225" s="24">
        <v>29</v>
      </c>
      <c r="ET225" s="24">
        <v>29</v>
      </c>
      <c r="EU225" s="24">
        <v>29</v>
      </c>
      <c r="EV225" s="24">
        <v>29</v>
      </c>
      <c r="EW225" s="24">
        <v>28</v>
      </c>
      <c r="EX225" s="24">
        <v>28</v>
      </c>
      <c r="EY225" s="24">
        <v>27</v>
      </c>
      <c r="EZ225" s="24">
        <v>26</v>
      </c>
      <c r="FA225" s="24">
        <v>26</v>
      </c>
      <c r="FB225" s="24">
        <v>25</v>
      </c>
      <c r="FC225" s="24">
        <v>24</v>
      </c>
      <c r="FD225" s="24">
        <v>24</v>
      </c>
      <c r="FE225" s="24">
        <v>22</v>
      </c>
      <c r="FF225" s="24">
        <v>22</v>
      </c>
      <c r="FG225" s="24">
        <v>22</v>
      </c>
      <c r="FH225" s="24">
        <v>21</v>
      </c>
      <c r="FI225" s="24">
        <v>21</v>
      </c>
      <c r="FJ225" s="24">
        <v>21</v>
      </c>
      <c r="FK225" s="24">
        <v>20</v>
      </c>
      <c r="FL225" s="24">
        <v>20</v>
      </c>
      <c r="FM225" s="24">
        <v>19</v>
      </c>
      <c r="FN225" s="24">
        <v>19</v>
      </c>
      <c r="FO225" s="24">
        <v>18</v>
      </c>
      <c r="FP225" s="24">
        <v>17</v>
      </c>
      <c r="FQ225" s="24">
        <v>17</v>
      </c>
      <c r="FR225" s="24">
        <v>16</v>
      </c>
      <c r="FS225" s="24">
        <v>16</v>
      </c>
      <c r="FT225" s="24">
        <v>15</v>
      </c>
      <c r="FU225" s="24">
        <v>15</v>
      </c>
      <c r="FV225" s="24">
        <v>15</v>
      </c>
      <c r="FW225" s="24">
        <v>14</v>
      </c>
      <c r="FX225" s="24">
        <v>14</v>
      </c>
      <c r="FY225" s="24">
        <v>12</v>
      </c>
      <c r="FZ225" s="24">
        <v>12</v>
      </c>
      <c r="GA225" s="24">
        <v>11</v>
      </c>
      <c r="GB225" s="24">
        <v>11</v>
      </c>
      <c r="GC225" s="24">
        <v>11</v>
      </c>
      <c r="GD225" s="24">
        <v>10</v>
      </c>
      <c r="GE225" s="24">
        <v>10</v>
      </c>
      <c r="GF225" s="24">
        <v>8</v>
      </c>
      <c r="GG225" s="24">
        <v>8</v>
      </c>
      <c r="GH225" s="24">
        <v>7</v>
      </c>
      <c r="GI225" s="24">
        <v>7</v>
      </c>
      <c r="GJ225" s="24">
        <v>6</v>
      </c>
      <c r="GK225" s="24">
        <v>5</v>
      </c>
      <c r="GL225" s="24">
        <v>5</v>
      </c>
      <c r="GM225" s="24">
        <v>4</v>
      </c>
      <c r="GN225" s="24">
        <v>3</v>
      </c>
      <c r="GO225" s="24">
        <v>2</v>
      </c>
      <c r="GP225" s="24">
        <v>2</v>
      </c>
      <c r="GQ225" s="24">
        <v>2</v>
      </c>
      <c r="GR225" s="24">
        <v>2</v>
      </c>
      <c r="GS225" s="24">
        <v>2</v>
      </c>
      <c r="GT225" s="24">
        <v>1</v>
      </c>
      <c r="GU225" s="24">
        <v>1</v>
      </c>
      <c r="GV225" s="24">
        <v>1</v>
      </c>
      <c r="GW225" s="24">
        <v>1</v>
      </c>
      <c r="GX225" s="24">
        <v>0</v>
      </c>
      <c r="GY225" s="25">
        <v>1</v>
      </c>
    </row>
    <row r="226" spans="1:207" s="17" customFormat="1" ht="15.75" hidden="1" customHeight="1" x14ac:dyDescent="0.2">
      <c r="A226" s="23" t="s">
        <v>226</v>
      </c>
      <c r="B226" s="24">
        <v>2014</v>
      </c>
      <c r="C226" s="24">
        <f>SUM(Tabla1[[#This Row],[Hombres_0]:[Hombres_100 y más]])</f>
        <v>2550</v>
      </c>
      <c r="D226" s="24">
        <f>SUM(Tabla1[[#This Row],[Mujeres_0]:[Mujeres_100 y más]])</f>
        <v>2517</v>
      </c>
      <c r="E226" s="24">
        <f>Tabla1[[#This Row],[TOTAL HOMBRES]]+Tabla1[[#This Row],[TOTAL MUJERES]]</f>
        <v>5067</v>
      </c>
      <c r="F226" s="24">
        <v>60</v>
      </c>
      <c r="G226" s="24">
        <v>60</v>
      </c>
      <c r="H226" s="24">
        <v>60</v>
      </c>
      <c r="I226" s="24">
        <v>59</v>
      </c>
      <c r="J226" s="24">
        <v>58</v>
      </c>
      <c r="K226" s="24">
        <v>57</v>
      </c>
      <c r="L226" s="24">
        <v>55</v>
      </c>
      <c r="M226" s="24">
        <v>55</v>
      </c>
      <c r="N226" s="24">
        <v>54</v>
      </c>
      <c r="O226" s="24">
        <v>53</v>
      </c>
      <c r="P226" s="24">
        <v>50</v>
      </c>
      <c r="Q226" s="24">
        <v>49</v>
      </c>
      <c r="R226" s="24">
        <v>48</v>
      </c>
      <c r="S226" s="24">
        <v>47</v>
      </c>
      <c r="T226" s="24">
        <v>46</v>
      </c>
      <c r="U226" s="24">
        <v>45</v>
      </c>
      <c r="V226" s="24">
        <v>44</v>
      </c>
      <c r="W226" s="24">
        <v>43</v>
      </c>
      <c r="X226" s="24">
        <v>42</v>
      </c>
      <c r="Y226" s="24">
        <v>40</v>
      </c>
      <c r="Z226" s="24">
        <v>39</v>
      </c>
      <c r="AA226" s="24">
        <v>36</v>
      </c>
      <c r="AB226" s="24">
        <v>34</v>
      </c>
      <c r="AC226" s="24">
        <v>33</v>
      </c>
      <c r="AD226" s="24">
        <v>31</v>
      </c>
      <c r="AE226" s="24">
        <v>30</v>
      </c>
      <c r="AF226" s="24">
        <v>30</v>
      </c>
      <c r="AG226" s="24">
        <v>29</v>
      </c>
      <c r="AH226" s="24">
        <v>30</v>
      </c>
      <c r="AI226" s="24">
        <v>31</v>
      </c>
      <c r="AJ226" s="24">
        <v>31</v>
      </c>
      <c r="AK226" s="24">
        <v>32</v>
      </c>
      <c r="AL226" s="24">
        <v>32</v>
      </c>
      <c r="AM226" s="24">
        <v>32</v>
      </c>
      <c r="AN226" s="24">
        <v>32</v>
      </c>
      <c r="AO226" s="24">
        <v>32</v>
      </c>
      <c r="AP226" s="24">
        <v>32</v>
      </c>
      <c r="AQ226" s="24">
        <v>31</v>
      </c>
      <c r="AR226" s="24">
        <v>31</v>
      </c>
      <c r="AS226" s="24">
        <v>31</v>
      </c>
      <c r="AT226" s="24">
        <v>30</v>
      </c>
      <c r="AU226" s="24">
        <v>30</v>
      </c>
      <c r="AV226" s="24">
        <v>30</v>
      </c>
      <c r="AW226" s="24">
        <v>30</v>
      </c>
      <c r="AX226" s="24">
        <v>30</v>
      </c>
      <c r="AY226" s="24">
        <v>30</v>
      </c>
      <c r="AZ226" s="24">
        <v>30</v>
      </c>
      <c r="BA226" s="24">
        <v>29</v>
      </c>
      <c r="BB226" s="24">
        <v>29</v>
      </c>
      <c r="BC226" s="24">
        <v>29</v>
      </c>
      <c r="BD226" s="24">
        <v>28</v>
      </c>
      <c r="BE226" s="24">
        <v>28</v>
      </c>
      <c r="BF226" s="24">
        <v>27</v>
      </c>
      <c r="BG226" s="24">
        <v>26</v>
      </c>
      <c r="BH226" s="24">
        <v>26</v>
      </c>
      <c r="BI226" s="24">
        <v>24</v>
      </c>
      <c r="BJ226" s="24">
        <v>23</v>
      </c>
      <c r="BK226" s="24">
        <v>22</v>
      </c>
      <c r="BL226" s="24">
        <v>21</v>
      </c>
      <c r="BM226" s="24">
        <v>20</v>
      </c>
      <c r="BN226" s="24">
        <v>19</v>
      </c>
      <c r="BO226" s="24">
        <v>18</v>
      </c>
      <c r="BP226" s="24">
        <v>17</v>
      </c>
      <c r="BQ226" s="24">
        <v>17</v>
      </c>
      <c r="BR226" s="24">
        <v>16</v>
      </c>
      <c r="BS226" s="24">
        <v>16</v>
      </c>
      <c r="BT226" s="24">
        <v>15</v>
      </c>
      <c r="BU226" s="24">
        <v>16</v>
      </c>
      <c r="BV226" s="24">
        <v>15</v>
      </c>
      <c r="BW226" s="24">
        <v>15</v>
      </c>
      <c r="BX226" s="24">
        <v>14</v>
      </c>
      <c r="BY226" s="24">
        <v>14</v>
      </c>
      <c r="BZ226" s="24">
        <v>13</v>
      </c>
      <c r="CA226" s="24">
        <v>13</v>
      </c>
      <c r="CB226" s="24">
        <v>12</v>
      </c>
      <c r="CC226" s="24">
        <v>12</v>
      </c>
      <c r="CD226" s="24">
        <v>10</v>
      </c>
      <c r="CE226" s="24">
        <v>9</v>
      </c>
      <c r="CF226" s="24">
        <v>9</v>
      </c>
      <c r="CG226" s="24">
        <v>8</v>
      </c>
      <c r="CH226" s="24">
        <v>8</v>
      </c>
      <c r="CI226" s="24">
        <v>7</v>
      </c>
      <c r="CJ226" s="24">
        <v>7</v>
      </c>
      <c r="CK226" s="24">
        <v>5</v>
      </c>
      <c r="CL226" s="24">
        <v>5</v>
      </c>
      <c r="CM226" s="24">
        <v>5</v>
      </c>
      <c r="CN226" s="24">
        <v>4</v>
      </c>
      <c r="CO226" s="24">
        <v>4</v>
      </c>
      <c r="CP226" s="24">
        <v>3</v>
      </c>
      <c r="CQ226" s="24">
        <v>3</v>
      </c>
      <c r="CR226" s="24">
        <v>3</v>
      </c>
      <c r="CS226" s="24">
        <v>2</v>
      </c>
      <c r="CT226" s="24">
        <v>2</v>
      </c>
      <c r="CU226" s="24">
        <v>2</v>
      </c>
      <c r="CV226" s="24">
        <v>2</v>
      </c>
      <c r="CW226" s="24">
        <v>1</v>
      </c>
      <c r="CX226" s="24">
        <v>1</v>
      </c>
      <c r="CY226" s="24">
        <v>1</v>
      </c>
      <c r="CZ226" s="24">
        <v>0</v>
      </c>
      <c r="DA226" s="24">
        <v>0</v>
      </c>
      <c r="DB226" s="24">
        <v>1</v>
      </c>
      <c r="DC226" s="24">
        <v>52</v>
      </c>
      <c r="DD226" s="24">
        <v>52</v>
      </c>
      <c r="DE226" s="24">
        <v>52</v>
      </c>
      <c r="DF226" s="24">
        <v>51</v>
      </c>
      <c r="DG226" s="24">
        <v>51</v>
      </c>
      <c r="DH226" s="24">
        <v>51</v>
      </c>
      <c r="DI226" s="24">
        <v>50</v>
      </c>
      <c r="DJ226" s="24">
        <v>50</v>
      </c>
      <c r="DK226" s="24">
        <v>50</v>
      </c>
      <c r="DL226" s="24">
        <v>48</v>
      </c>
      <c r="DM226" s="24">
        <v>48</v>
      </c>
      <c r="DN226" s="24">
        <v>48</v>
      </c>
      <c r="DO226" s="24">
        <v>47</v>
      </c>
      <c r="DP226" s="24">
        <v>46</v>
      </c>
      <c r="DQ226" s="24">
        <v>46</v>
      </c>
      <c r="DR226" s="24">
        <v>45</v>
      </c>
      <c r="DS226" s="24">
        <v>44</v>
      </c>
      <c r="DT226" s="24">
        <v>43</v>
      </c>
      <c r="DU226" s="24">
        <v>41</v>
      </c>
      <c r="DV226" s="24">
        <v>39</v>
      </c>
      <c r="DW226" s="24">
        <v>37</v>
      </c>
      <c r="DX226" s="24">
        <v>35</v>
      </c>
      <c r="DY226" s="24">
        <v>34</v>
      </c>
      <c r="DZ226" s="24">
        <v>33</v>
      </c>
      <c r="EA226" s="24">
        <v>32</v>
      </c>
      <c r="EB226" s="24">
        <v>32</v>
      </c>
      <c r="EC226" s="24">
        <v>32</v>
      </c>
      <c r="ED226" s="24">
        <v>34</v>
      </c>
      <c r="EE226" s="24">
        <v>34</v>
      </c>
      <c r="EF226" s="24">
        <v>34</v>
      </c>
      <c r="EG226" s="24">
        <v>35</v>
      </c>
      <c r="EH226" s="24">
        <v>35</v>
      </c>
      <c r="EI226" s="24">
        <v>35</v>
      </c>
      <c r="EJ226" s="24">
        <v>34</v>
      </c>
      <c r="EK226" s="24">
        <v>34</v>
      </c>
      <c r="EL226" s="24">
        <v>32</v>
      </c>
      <c r="EM226" s="24">
        <v>31</v>
      </c>
      <c r="EN226" s="24">
        <v>31</v>
      </c>
      <c r="EO226" s="24">
        <v>29</v>
      </c>
      <c r="EP226" s="24">
        <v>29</v>
      </c>
      <c r="EQ226" s="24">
        <v>29</v>
      </c>
      <c r="ER226" s="24">
        <v>30</v>
      </c>
      <c r="ES226" s="24">
        <v>30</v>
      </c>
      <c r="ET226" s="24">
        <v>29</v>
      </c>
      <c r="EU226" s="24">
        <v>29</v>
      </c>
      <c r="EV226" s="24">
        <v>28</v>
      </c>
      <c r="EW226" s="24">
        <v>28</v>
      </c>
      <c r="EX226" s="24">
        <v>27</v>
      </c>
      <c r="EY226" s="24">
        <v>27</v>
      </c>
      <c r="EZ226" s="24">
        <v>26</v>
      </c>
      <c r="FA226" s="24">
        <v>26</v>
      </c>
      <c r="FB226" s="24">
        <v>25</v>
      </c>
      <c r="FC226" s="24">
        <v>24</v>
      </c>
      <c r="FD226" s="24">
        <v>24</v>
      </c>
      <c r="FE226" s="24">
        <v>23</v>
      </c>
      <c r="FF226" s="24">
        <v>23</v>
      </c>
      <c r="FG226" s="24">
        <v>22</v>
      </c>
      <c r="FH226" s="24">
        <v>22</v>
      </c>
      <c r="FI226" s="24">
        <v>22</v>
      </c>
      <c r="FJ226" s="24">
        <v>21</v>
      </c>
      <c r="FK226" s="24">
        <v>21</v>
      </c>
      <c r="FL226" s="24">
        <v>20</v>
      </c>
      <c r="FM226" s="24">
        <v>19</v>
      </c>
      <c r="FN226" s="24">
        <v>18</v>
      </c>
      <c r="FO226" s="24">
        <v>17</v>
      </c>
      <c r="FP226" s="24">
        <v>18</v>
      </c>
      <c r="FQ226" s="24">
        <v>17</v>
      </c>
      <c r="FR226" s="24">
        <v>17</v>
      </c>
      <c r="FS226" s="24">
        <v>17</v>
      </c>
      <c r="FT226" s="24">
        <v>16</v>
      </c>
      <c r="FU226" s="24">
        <v>15</v>
      </c>
      <c r="FV226" s="24">
        <v>15</v>
      </c>
      <c r="FW226" s="24">
        <v>14</v>
      </c>
      <c r="FX226" s="24">
        <v>14</v>
      </c>
      <c r="FY226" s="24">
        <v>13</v>
      </c>
      <c r="FZ226" s="24">
        <v>12</v>
      </c>
      <c r="GA226" s="24">
        <v>11</v>
      </c>
      <c r="GB226" s="24">
        <v>11</v>
      </c>
      <c r="GC226" s="24">
        <v>10</v>
      </c>
      <c r="GD226" s="24">
        <v>10</v>
      </c>
      <c r="GE226" s="24">
        <v>10</v>
      </c>
      <c r="GF226" s="24">
        <v>8</v>
      </c>
      <c r="GG226" s="24">
        <v>8</v>
      </c>
      <c r="GH226" s="24">
        <v>7</v>
      </c>
      <c r="GI226" s="24">
        <v>7</v>
      </c>
      <c r="GJ226" s="24">
        <v>6</v>
      </c>
      <c r="GK226" s="24">
        <v>5</v>
      </c>
      <c r="GL226" s="24">
        <v>5</v>
      </c>
      <c r="GM226" s="24">
        <v>5</v>
      </c>
      <c r="GN226" s="24">
        <v>3</v>
      </c>
      <c r="GO226" s="24">
        <v>3</v>
      </c>
      <c r="GP226" s="24">
        <v>2</v>
      </c>
      <c r="GQ226" s="24">
        <v>2</v>
      </c>
      <c r="GR226" s="24">
        <v>2</v>
      </c>
      <c r="GS226" s="24">
        <v>2</v>
      </c>
      <c r="GT226" s="24">
        <v>2</v>
      </c>
      <c r="GU226" s="24">
        <v>1</v>
      </c>
      <c r="GV226" s="24">
        <v>1</v>
      </c>
      <c r="GW226" s="24">
        <v>1</v>
      </c>
      <c r="GX226" s="24">
        <v>0</v>
      </c>
      <c r="GY226" s="25">
        <v>1</v>
      </c>
    </row>
    <row r="227" spans="1:207" s="17" customFormat="1" ht="15.75" hidden="1" customHeight="1" x14ac:dyDescent="0.2">
      <c r="A227" s="23" t="s">
        <v>226</v>
      </c>
      <c r="B227" s="24">
        <v>2015</v>
      </c>
      <c r="C227" s="24">
        <f>SUM(Tabla1[[#This Row],[Hombres_0]:[Hombres_100 y más]])</f>
        <v>2544</v>
      </c>
      <c r="D227" s="24">
        <f>SUM(Tabla1[[#This Row],[Mujeres_0]:[Mujeres_100 y más]])</f>
        <v>2518</v>
      </c>
      <c r="E227" s="24">
        <f>Tabla1[[#This Row],[TOTAL HOMBRES]]+Tabla1[[#This Row],[TOTAL MUJERES]]</f>
        <v>5062</v>
      </c>
      <c r="F227" s="24">
        <v>59</v>
      </c>
      <c r="G227" s="24">
        <v>58</v>
      </c>
      <c r="H227" s="24">
        <v>59</v>
      </c>
      <c r="I227" s="24">
        <v>57</v>
      </c>
      <c r="J227" s="24">
        <v>56</v>
      </c>
      <c r="K227" s="24">
        <v>55</v>
      </c>
      <c r="L227" s="24">
        <v>55</v>
      </c>
      <c r="M227" s="24">
        <v>53</v>
      </c>
      <c r="N227" s="24">
        <v>52</v>
      </c>
      <c r="O227" s="24">
        <v>51</v>
      </c>
      <c r="P227" s="24">
        <v>49</v>
      </c>
      <c r="Q227" s="24">
        <v>48</v>
      </c>
      <c r="R227" s="24">
        <v>47</v>
      </c>
      <c r="S227" s="24">
        <v>47</v>
      </c>
      <c r="T227" s="24">
        <v>46</v>
      </c>
      <c r="U227" s="24">
        <v>44</v>
      </c>
      <c r="V227" s="24">
        <v>43</v>
      </c>
      <c r="W227" s="24">
        <v>42</v>
      </c>
      <c r="X227" s="24">
        <v>41</v>
      </c>
      <c r="Y227" s="24">
        <v>40</v>
      </c>
      <c r="Z227" s="24">
        <v>38</v>
      </c>
      <c r="AA227" s="24">
        <v>36</v>
      </c>
      <c r="AB227" s="24">
        <v>34</v>
      </c>
      <c r="AC227" s="24">
        <v>33</v>
      </c>
      <c r="AD227" s="24">
        <v>31</v>
      </c>
      <c r="AE227" s="24">
        <v>30</v>
      </c>
      <c r="AF227" s="24">
        <v>29</v>
      </c>
      <c r="AG227" s="24">
        <v>29</v>
      </c>
      <c r="AH227" s="24">
        <v>30</v>
      </c>
      <c r="AI227" s="24">
        <v>30</v>
      </c>
      <c r="AJ227" s="24">
        <v>31</v>
      </c>
      <c r="AK227" s="24">
        <v>31</v>
      </c>
      <c r="AL227" s="24">
        <v>32</v>
      </c>
      <c r="AM227" s="24">
        <v>32</v>
      </c>
      <c r="AN227" s="24">
        <v>32</v>
      </c>
      <c r="AO227" s="24">
        <v>32</v>
      </c>
      <c r="AP227" s="24">
        <v>32</v>
      </c>
      <c r="AQ227" s="24">
        <v>32</v>
      </c>
      <c r="AR227" s="24">
        <v>31</v>
      </c>
      <c r="AS227" s="24">
        <v>31</v>
      </c>
      <c r="AT227" s="24">
        <v>31</v>
      </c>
      <c r="AU227" s="24">
        <v>30</v>
      </c>
      <c r="AV227" s="24">
        <v>30</v>
      </c>
      <c r="AW227" s="24">
        <v>30</v>
      </c>
      <c r="AX227" s="24">
        <v>30</v>
      </c>
      <c r="AY227" s="24">
        <v>30</v>
      </c>
      <c r="AZ227" s="24">
        <v>30</v>
      </c>
      <c r="BA227" s="24">
        <v>30</v>
      </c>
      <c r="BB227" s="24">
        <v>29</v>
      </c>
      <c r="BC227" s="24">
        <v>29</v>
      </c>
      <c r="BD227" s="24">
        <v>29</v>
      </c>
      <c r="BE227" s="24">
        <v>28</v>
      </c>
      <c r="BF227" s="24">
        <v>27</v>
      </c>
      <c r="BG227" s="24">
        <v>27</v>
      </c>
      <c r="BH227" s="24">
        <v>26</v>
      </c>
      <c r="BI227" s="24">
        <v>25</v>
      </c>
      <c r="BJ227" s="24">
        <v>23</v>
      </c>
      <c r="BK227" s="24">
        <v>22</v>
      </c>
      <c r="BL227" s="24">
        <v>22</v>
      </c>
      <c r="BM227" s="24">
        <v>22</v>
      </c>
      <c r="BN227" s="24">
        <v>21</v>
      </c>
      <c r="BO227" s="24">
        <v>19</v>
      </c>
      <c r="BP227" s="24">
        <v>18</v>
      </c>
      <c r="BQ227" s="24">
        <v>18</v>
      </c>
      <c r="BR227" s="24">
        <v>18</v>
      </c>
      <c r="BS227" s="24">
        <v>17</v>
      </c>
      <c r="BT227" s="24">
        <v>17</v>
      </c>
      <c r="BU227" s="24">
        <v>16</v>
      </c>
      <c r="BV227" s="24">
        <v>16</v>
      </c>
      <c r="BW227" s="24">
        <v>15</v>
      </c>
      <c r="BX227" s="24">
        <v>15</v>
      </c>
      <c r="BY227" s="24">
        <v>14</v>
      </c>
      <c r="BZ227" s="24">
        <v>13</v>
      </c>
      <c r="CA227" s="24">
        <v>13</v>
      </c>
      <c r="CB227" s="24">
        <v>12</v>
      </c>
      <c r="CC227" s="24">
        <v>11</v>
      </c>
      <c r="CD227" s="24">
        <v>10</v>
      </c>
      <c r="CE227" s="24">
        <v>9</v>
      </c>
      <c r="CF227" s="24">
        <v>9</v>
      </c>
      <c r="CG227" s="24">
        <v>8</v>
      </c>
      <c r="CH227" s="24">
        <v>8</v>
      </c>
      <c r="CI227" s="24">
        <v>7</v>
      </c>
      <c r="CJ227" s="24">
        <v>7</v>
      </c>
      <c r="CK227" s="24">
        <v>5</v>
      </c>
      <c r="CL227" s="24">
        <v>5</v>
      </c>
      <c r="CM227" s="24">
        <v>4</v>
      </c>
      <c r="CN227" s="24">
        <v>4</v>
      </c>
      <c r="CO227" s="24">
        <v>4</v>
      </c>
      <c r="CP227" s="24">
        <v>3</v>
      </c>
      <c r="CQ227" s="24">
        <v>3</v>
      </c>
      <c r="CR227" s="24">
        <v>3</v>
      </c>
      <c r="CS227" s="24">
        <v>3</v>
      </c>
      <c r="CT227" s="24">
        <v>2</v>
      </c>
      <c r="CU227" s="24">
        <v>2</v>
      </c>
      <c r="CV227" s="24">
        <v>2</v>
      </c>
      <c r="CW227" s="24">
        <v>2</v>
      </c>
      <c r="CX227" s="24">
        <v>1</v>
      </c>
      <c r="CY227" s="24">
        <v>1</v>
      </c>
      <c r="CZ227" s="24">
        <v>0</v>
      </c>
      <c r="DA227" s="24">
        <v>0</v>
      </c>
      <c r="DB227" s="24">
        <v>1</v>
      </c>
      <c r="DC227" s="24">
        <v>51</v>
      </c>
      <c r="DD227" s="24">
        <v>51</v>
      </c>
      <c r="DE227" s="24">
        <v>51</v>
      </c>
      <c r="DF227" s="24">
        <v>51</v>
      </c>
      <c r="DG227" s="24">
        <v>50</v>
      </c>
      <c r="DH227" s="24">
        <v>50</v>
      </c>
      <c r="DI227" s="24">
        <v>50</v>
      </c>
      <c r="DJ227" s="24">
        <v>50</v>
      </c>
      <c r="DK227" s="24">
        <v>49</v>
      </c>
      <c r="DL227" s="24">
        <v>49</v>
      </c>
      <c r="DM227" s="24">
        <v>47</v>
      </c>
      <c r="DN227" s="24">
        <v>47</v>
      </c>
      <c r="DO227" s="24">
        <v>47</v>
      </c>
      <c r="DP227" s="24">
        <v>46</v>
      </c>
      <c r="DQ227" s="24">
        <v>44</v>
      </c>
      <c r="DR227" s="24">
        <v>44</v>
      </c>
      <c r="DS227" s="24">
        <v>43</v>
      </c>
      <c r="DT227" s="24">
        <v>42</v>
      </c>
      <c r="DU227" s="24">
        <v>39</v>
      </c>
      <c r="DV227" s="24">
        <v>38</v>
      </c>
      <c r="DW227" s="24">
        <v>36</v>
      </c>
      <c r="DX227" s="24">
        <v>35</v>
      </c>
      <c r="DY227" s="24">
        <v>34</v>
      </c>
      <c r="DZ227" s="24">
        <v>33</v>
      </c>
      <c r="EA227" s="24">
        <v>32</v>
      </c>
      <c r="EB227" s="24">
        <v>32</v>
      </c>
      <c r="EC227" s="24">
        <v>32</v>
      </c>
      <c r="ED227" s="24">
        <v>33</v>
      </c>
      <c r="EE227" s="24">
        <v>34</v>
      </c>
      <c r="EF227" s="24">
        <v>34</v>
      </c>
      <c r="EG227" s="24">
        <v>34</v>
      </c>
      <c r="EH227" s="24">
        <v>35</v>
      </c>
      <c r="EI227" s="24">
        <v>35</v>
      </c>
      <c r="EJ227" s="24">
        <v>34</v>
      </c>
      <c r="EK227" s="24">
        <v>34</v>
      </c>
      <c r="EL227" s="24">
        <v>33</v>
      </c>
      <c r="EM227" s="24">
        <v>31</v>
      </c>
      <c r="EN227" s="24">
        <v>31</v>
      </c>
      <c r="EO227" s="24">
        <v>31</v>
      </c>
      <c r="EP227" s="24">
        <v>29</v>
      </c>
      <c r="EQ227" s="24">
        <v>29</v>
      </c>
      <c r="ER227" s="24">
        <v>29</v>
      </c>
      <c r="ES227" s="24">
        <v>29</v>
      </c>
      <c r="ET227" s="24">
        <v>29</v>
      </c>
      <c r="EU227" s="24">
        <v>28</v>
      </c>
      <c r="EV227" s="24">
        <v>28</v>
      </c>
      <c r="EW227" s="24">
        <v>28</v>
      </c>
      <c r="EX227" s="24">
        <v>27</v>
      </c>
      <c r="EY227" s="24">
        <v>27</v>
      </c>
      <c r="EZ227" s="24">
        <v>26</v>
      </c>
      <c r="FA227" s="24">
        <v>26</v>
      </c>
      <c r="FB227" s="24">
        <v>25</v>
      </c>
      <c r="FC227" s="24">
        <v>25</v>
      </c>
      <c r="FD227" s="24">
        <v>24</v>
      </c>
      <c r="FE227" s="24">
        <v>24</v>
      </c>
      <c r="FF227" s="24">
        <v>23</v>
      </c>
      <c r="FG227" s="24">
        <v>23</v>
      </c>
      <c r="FH227" s="24">
        <v>22</v>
      </c>
      <c r="FI227" s="24">
        <v>23</v>
      </c>
      <c r="FJ227" s="24">
        <v>22</v>
      </c>
      <c r="FK227" s="24">
        <v>22</v>
      </c>
      <c r="FL227" s="24">
        <v>22</v>
      </c>
      <c r="FM227" s="24">
        <v>20</v>
      </c>
      <c r="FN227" s="24">
        <v>19</v>
      </c>
      <c r="FO227" s="24">
        <v>20</v>
      </c>
      <c r="FP227" s="24">
        <v>19</v>
      </c>
      <c r="FQ227" s="24">
        <v>18</v>
      </c>
      <c r="FR227" s="24">
        <v>18</v>
      </c>
      <c r="FS227" s="24">
        <v>17</v>
      </c>
      <c r="FT227" s="24">
        <v>16</v>
      </c>
      <c r="FU227" s="24">
        <v>16</v>
      </c>
      <c r="FV227" s="24">
        <v>15</v>
      </c>
      <c r="FW227" s="24">
        <v>14</v>
      </c>
      <c r="FX227" s="24">
        <v>14</v>
      </c>
      <c r="FY227" s="24">
        <v>13</v>
      </c>
      <c r="FZ227" s="24">
        <v>12</v>
      </c>
      <c r="GA227" s="24">
        <v>11</v>
      </c>
      <c r="GB227" s="24">
        <v>11</v>
      </c>
      <c r="GC227" s="24">
        <v>10</v>
      </c>
      <c r="GD227" s="24">
        <v>10</v>
      </c>
      <c r="GE227" s="24">
        <v>10</v>
      </c>
      <c r="GF227" s="24">
        <v>8</v>
      </c>
      <c r="GG227" s="24">
        <v>8</v>
      </c>
      <c r="GH227" s="24">
        <v>7</v>
      </c>
      <c r="GI227" s="24">
        <v>7</v>
      </c>
      <c r="GJ227" s="24">
        <v>6</v>
      </c>
      <c r="GK227" s="24">
        <v>6</v>
      </c>
      <c r="GL227" s="24">
        <v>5</v>
      </c>
      <c r="GM227" s="24">
        <v>5</v>
      </c>
      <c r="GN227" s="24">
        <v>3</v>
      </c>
      <c r="GO227" s="24">
        <v>3</v>
      </c>
      <c r="GP227" s="24">
        <v>3</v>
      </c>
      <c r="GQ227" s="24">
        <v>2</v>
      </c>
      <c r="GR227" s="24">
        <v>2</v>
      </c>
      <c r="GS227" s="24">
        <v>2</v>
      </c>
      <c r="GT227" s="24">
        <v>1</v>
      </c>
      <c r="GU227" s="24">
        <v>2</v>
      </c>
      <c r="GV227" s="24">
        <v>1</v>
      </c>
      <c r="GW227" s="24">
        <v>1</v>
      </c>
      <c r="GX227" s="24">
        <v>0</v>
      </c>
      <c r="GY227" s="25">
        <v>1</v>
      </c>
    </row>
    <row r="228" spans="1:207" s="17" customFormat="1" ht="15.75" hidden="1" customHeight="1" x14ac:dyDescent="0.2">
      <c r="A228" s="23" t="s">
        <v>226</v>
      </c>
      <c r="B228" s="24">
        <v>2016</v>
      </c>
      <c r="C228" s="24">
        <f>SUM(Tabla1[[#This Row],[Hombres_0]:[Hombres_100 y más]])</f>
        <v>2570</v>
      </c>
      <c r="D228" s="24">
        <f>SUM(Tabla1[[#This Row],[Mujeres_0]:[Mujeres_100 y más]])</f>
        <v>2551</v>
      </c>
      <c r="E228" s="24">
        <f>Tabla1[[#This Row],[TOTAL HOMBRES]]+Tabla1[[#This Row],[TOTAL MUJERES]]</f>
        <v>5121</v>
      </c>
      <c r="F228" s="24">
        <v>58</v>
      </c>
      <c r="G228" s="24">
        <v>58</v>
      </c>
      <c r="H228" s="24">
        <v>59</v>
      </c>
      <c r="I228" s="24">
        <v>57</v>
      </c>
      <c r="J228" s="24">
        <v>56</v>
      </c>
      <c r="K228" s="24">
        <v>55</v>
      </c>
      <c r="L228" s="24">
        <v>54</v>
      </c>
      <c r="M228" s="24">
        <v>52</v>
      </c>
      <c r="N228" s="24">
        <v>51</v>
      </c>
      <c r="O228" s="24">
        <v>50</v>
      </c>
      <c r="P228" s="24">
        <v>49</v>
      </c>
      <c r="Q228" s="24">
        <v>47</v>
      </c>
      <c r="R228" s="24">
        <v>47</v>
      </c>
      <c r="S228" s="24">
        <v>46</v>
      </c>
      <c r="T228" s="24">
        <v>45</v>
      </c>
      <c r="U228" s="24">
        <v>44</v>
      </c>
      <c r="V228" s="24">
        <v>42</v>
      </c>
      <c r="W228" s="24">
        <v>41</v>
      </c>
      <c r="X228" s="24">
        <v>40</v>
      </c>
      <c r="Y228" s="24">
        <v>39</v>
      </c>
      <c r="Z228" s="24">
        <v>38</v>
      </c>
      <c r="AA228" s="24">
        <v>35</v>
      </c>
      <c r="AB228" s="24">
        <v>35</v>
      </c>
      <c r="AC228" s="24">
        <v>34</v>
      </c>
      <c r="AD228" s="24">
        <v>32</v>
      </c>
      <c r="AE228" s="24">
        <v>31</v>
      </c>
      <c r="AF228" s="24">
        <v>30</v>
      </c>
      <c r="AG228" s="24">
        <v>31</v>
      </c>
      <c r="AH228" s="24">
        <v>31</v>
      </c>
      <c r="AI228" s="24">
        <v>31</v>
      </c>
      <c r="AJ228" s="24">
        <v>31</v>
      </c>
      <c r="AK228" s="24">
        <v>32</v>
      </c>
      <c r="AL228" s="24">
        <v>33</v>
      </c>
      <c r="AM228" s="24">
        <v>33</v>
      </c>
      <c r="AN228" s="24">
        <v>33</v>
      </c>
      <c r="AO228" s="24">
        <v>33</v>
      </c>
      <c r="AP228" s="24">
        <v>33</v>
      </c>
      <c r="AQ228" s="24">
        <v>33</v>
      </c>
      <c r="AR228" s="24">
        <v>32</v>
      </c>
      <c r="AS228" s="24">
        <v>32</v>
      </c>
      <c r="AT228" s="24">
        <v>32</v>
      </c>
      <c r="AU228" s="24">
        <v>32</v>
      </c>
      <c r="AV228" s="24">
        <v>31</v>
      </c>
      <c r="AW228" s="24">
        <v>31</v>
      </c>
      <c r="AX228" s="24">
        <v>30</v>
      </c>
      <c r="AY228" s="24">
        <v>30</v>
      </c>
      <c r="AZ228" s="24">
        <v>31</v>
      </c>
      <c r="BA228" s="24">
        <v>30</v>
      </c>
      <c r="BB228" s="24">
        <v>30</v>
      </c>
      <c r="BC228" s="24">
        <v>29</v>
      </c>
      <c r="BD228" s="24">
        <v>29</v>
      </c>
      <c r="BE228" s="24">
        <v>28</v>
      </c>
      <c r="BF228" s="24">
        <v>28</v>
      </c>
      <c r="BG228" s="24">
        <v>27</v>
      </c>
      <c r="BH228" s="24">
        <v>27</v>
      </c>
      <c r="BI228" s="24">
        <v>27</v>
      </c>
      <c r="BJ228" s="24">
        <v>26</v>
      </c>
      <c r="BK228" s="24">
        <v>24</v>
      </c>
      <c r="BL228" s="24">
        <v>23</v>
      </c>
      <c r="BM228" s="24">
        <v>22</v>
      </c>
      <c r="BN228" s="24">
        <v>21</v>
      </c>
      <c r="BO228" s="24">
        <v>19</v>
      </c>
      <c r="BP228" s="24">
        <v>19</v>
      </c>
      <c r="BQ228" s="24">
        <v>18</v>
      </c>
      <c r="BR228" s="24">
        <v>18</v>
      </c>
      <c r="BS228" s="24">
        <v>17</v>
      </c>
      <c r="BT228" s="24">
        <v>17</v>
      </c>
      <c r="BU228" s="24">
        <v>17</v>
      </c>
      <c r="BV228" s="24">
        <v>16</v>
      </c>
      <c r="BW228" s="24">
        <v>15</v>
      </c>
      <c r="BX228" s="24">
        <v>15</v>
      </c>
      <c r="BY228" s="24">
        <v>14</v>
      </c>
      <c r="BZ228" s="24">
        <v>13</v>
      </c>
      <c r="CA228" s="24">
        <v>13</v>
      </c>
      <c r="CB228" s="24">
        <v>12</v>
      </c>
      <c r="CC228" s="24">
        <v>12</v>
      </c>
      <c r="CD228" s="24">
        <v>10</v>
      </c>
      <c r="CE228" s="24">
        <v>9</v>
      </c>
      <c r="CF228" s="24">
        <v>9</v>
      </c>
      <c r="CG228" s="24">
        <v>8</v>
      </c>
      <c r="CH228" s="24">
        <v>8</v>
      </c>
      <c r="CI228" s="24">
        <v>7</v>
      </c>
      <c r="CJ228" s="24">
        <v>6</v>
      </c>
      <c r="CK228" s="24">
        <v>5</v>
      </c>
      <c r="CL228" s="24">
        <v>5</v>
      </c>
      <c r="CM228" s="24">
        <v>4</v>
      </c>
      <c r="CN228" s="24">
        <v>4</v>
      </c>
      <c r="CO228" s="24">
        <v>4</v>
      </c>
      <c r="CP228" s="24">
        <v>3</v>
      </c>
      <c r="CQ228" s="24">
        <v>3</v>
      </c>
      <c r="CR228" s="24">
        <v>3</v>
      </c>
      <c r="CS228" s="24">
        <v>3</v>
      </c>
      <c r="CT228" s="24">
        <v>3</v>
      </c>
      <c r="CU228" s="24">
        <v>2</v>
      </c>
      <c r="CV228" s="24">
        <v>2</v>
      </c>
      <c r="CW228" s="24">
        <v>2</v>
      </c>
      <c r="CX228" s="24">
        <v>2</v>
      </c>
      <c r="CY228" s="24">
        <v>1</v>
      </c>
      <c r="CZ228" s="24">
        <v>0</v>
      </c>
      <c r="DA228" s="24">
        <v>0</v>
      </c>
      <c r="DB228" s="24">
        <v>1</v>
      </c>
      <c r="DC228" s="24">
        <v>51</v>
      </c>
      <c r="DD228" s="24">
        <v>51</v>
      </c>
      <c r="DE228" s="24">
        <v>51</v>
      </c>
      <c r="DF228" s="24">
        <v>50</v>
      </c>
      <c r="DG228" s="24">
        <v>50</v>
      </c>
      <c r="DH228" s="24">
        <v>50</v>
      </c>
      <c r="DI228" s="24">
        <v>49</v>
      </c>
      <c r="DJ228" s="24">
        <v>49</v>
      </c>
      <c r="DK228" s="24">
        <v>49</v>
      </c>
      <c r="DL228" s="24">
        <v>48</v>
      </c>
      <c r="DM228" s="24">
        <v>48</v>
      </c>
      <c r="DN228" s="24">
        <v>46</v>
      </c>
      <c r="DO228" s="24">
        <v>46</v>
      </c>
      <c r="DP228" s="24">
        <v>45</v>
      </c>
      <c r="DQ228" s="24">
        <v>43</v>
      </c>
      <c r="DR228" s="24">
        <v>42</v>
      </c>
      <c r="DS228" s="24">
        <v>42</v>
      </c>
      <c r="DT228" s="24">
        <v>41</v>
      </c>
      <c r="DU228" s="24">
        <v>39</v>
      </c>
      <c r="DV228" s="24">
        <v>37</v>
      </c>
      <c r="DW228" s="24">
        <v>36</v>
      </c>
      <c r="DX228" s="24">
        <v>35</v>
      </c>
      <c r="DY228" s="24">
        <v>34</v>
      </c>
      <c r="DZ228" s="24">
        <v>34</v>
      </c>
      <c r="EA228" s="24">
        <v>33</v>
      </c>
      <c r="EB228" s="24">
        <v>32</v>
      </c>
      <c r="EC228" s="24">
        <v>34</v>
      </c>
      <c r="ED228" s="24">
        <v>34</v>
      </c>
      <c r="EE228" s="24">
        <v>34</v>
      </c>
      <c r="EF228" s="24">
        <v>35</v>
      </c>
      <c r="EG228" s="24">
        <v>35</v>
      </c>
      <c r="EH228" s="24">
        <v>35</v>
      </c>
      <c r="EI228" s="24">
        <v>35</v>
      </c>
      <c r="EJ228" s="24">
        <v>35</v>
      </c>
      <c r="EK228" s="24">
        <v>35</v>
      </c>
      <c r="EL228" s="24">
        <v>34</v>
      </c>
      <c r="EM228" s="24">
        <v>33</v>
      </c>
      <c r="EN228" s="24">
        <v>32</v>
      </c>
      <c r="EO228" s="24">
        <v>32</v>
      </c>
      <c r="EP228" s="24">
        <v>30</v>
      </c>
      <c r="EQ228" s="24">
        <v>30</v>
      </c>
      <c r="ER228" s="24">
        <v>30</v>
      </c>
      <c r="ES228" s="24">
        <v>30</v>
      </c>
      <c r="ET228" s="24">
        <v>30</v>
      </c>
      <c r="EU228" s="24">
        <v>30</v>
      </c>
      <c r="EV228" s="24">
        <v>29</v>
      </c>
      <c r="EW228" s="24">
        <v>29</v>
      </c>
      <c r="EX228" s="24">
        <v>28</v>
      </c>
      <c r="EY228" s="24">
        <v>28</v>
      </c>
      <c r="EZ228" s="24">
        <v>27</v>
      </c>
      <c r="FA228" s="24">
        <v>27</v>
      </c>
      <c r="FB228" s="24">
        <v>26</v>
      </c>
      <c r="FC228" s="24">
        <v>26</v>
      </c>
      <c r="FD228" s="24">
        <v>26</v>
      </c>
      <c r="FE228" s="24">
        <v>25</v>
      </c>
      <c r="FF228" s="24">
        <v>25</v>
      </c>
      <c r="FG228" s="24">
        <v>24</v>
      </c>
      <c r="FH228" s="24">
        <v>24</v>
      </c>
      <c r="FI228" s="24">
        <v>23</v>
      </c>
      <c r="FJ228" s="24">
        <v>23</v>
      </c>
      <c r="FK228" s="24">
        <v>23</v>
      </c>
      <c r="FL228" s="24">
        <v>22</v>
      </c>
      <c r="FM228" s="24">
        <v>22</v>
      </c>
      <c r="FN228" s="24">
        <v>21</v>
      </c>
      <c r="FO228" s="24">
        <v>20</v>
      </c>
      <c r="FP228" s="24">
        <v>20</v>
      </c>
      <c r="FQ228" s="24">
        <v>19</v>
      </c>
      <c r="FR228" s="24">
        <v>18</v>
      </c>
      <c r="FS228" s="24">
        <v>17</v>
      </c>
      <c r="FT228" s="24">
        <v>17</v>
      </c>
      <c r="FU228" s="24">
        <v>16</v>
      </c>
      <c r="FV228" s="24">
        <v>15</v>
      </c>
      <c r="FW228" s="24">
        <v>14</v>
      </c>
      <c r="FX228" s="24">
        <v>14</v>
      </c>
      <c r="FY228" s="24">
        <v>13</v>
      </c>
      <c r="FZ228" s="24">
        <v>12</v>
      </c>
      <c r="GA228" s="24">
        <v>12</v>
      </c>
      <c r="GB228" s="24">
        <v>11</v>
      </c>
      <c r="GC228" s="24">
        <v>10</v>
      </c>
      <c r="GD228" s="24">
        <v>10</v>
      </c>
      <c r="GE228" s="24">
        <v>10</v>
      </c>
      <c r="GF228" s="24">
        <v>8</v>
      </c>
      <c r="GG228" s="24">
        <v>8</v>
      </c>
      <c r="GH228" s="24">
        <v>7</v>
      </c>
      <c r="GI228" s="24">
        <v>7</v>
      </c>
      <c r="GJ228" s="24">
        <v>6</v>
      </c>
      <c r="GK228" s="24">
        <v>5</v>
      </c>
      <c r="GL228" s="24">
        <v>5</v>
      </c>
      <c r="GM228" s="24">
        <v>5</v>
      </c>
      <c r="GN228" s="24">
        <v>3</v>
      </c>
      <c r="GO228" s="24">
        <v>3</v>
      </c>
      <c r="GP228" s="24">
        <v>3</v>
      </c>
      <c r="GQ228" s="24">
        <v>2</v>
      </c>
      <c r="GR228" s="24">
        <v>2</v>
      </c>
      <c r="GS228" s="24">
        <v>2</v>
      </c>
      <c r="GT228" s="24">
        <v>1</v>
      </c>
      <c r="GU228" s="24">
        <v>1</v>
      </c>
      <c r="GV228" s="24">
        <v>1</v>
      </c>
      <c r="GW228" s="24">
        <v>1</v>
      </c>
      <c r="GX228" s="24">
        <v>0</v>
      </c>
      <c r="GY228" s="25">
        <v>1</v>
      </c>
    </row>
    <row r="229" spans="1:207" s="17" customFormat="1" ht="15.75" hidden="1" customHeight="1" x14ac:dyDescent="0.2">
      <c r="A229" s="23" t="s">
        <v>226</v>
      </c>
      <c r="B229" s="24">
        <v>2017</v>
      </c>
      <c r="C229" s="24">
        <f>SUM(Tabla1[[#This Row],[Hombres_0]:[Hombres_100 y más]])</f>
        <v>2599</v>
      </c>
      <c r="D229" s="24">
        <f>SUM(Tabla1[[#This Row],[Mujeres_0]:[Mujeres_100 y más]])</f>
        <v>2570</v>
      </c>
      <c r="E229" s="24">
        <f>Tabla1[[#This Row],[TOTAL HOMBRES]]+Tabla1[[#This Row],[TOTAL MUJERES]]</f>
        <v>5169</v>
      </c>
      <c r="F229" s="24">
        <v>58</v>
      </c>
      <c r="G229" s="24">
        <v>58</v>
      </c>
      <c r="H229" s="24">
        <v>59</v>
      </c>
      <c r="I229" s="24">
        <v>57</v>
      </c>
      <c r="J229" s="24">
        <v>56</v>
      </c>
      <c r="K229" s="24">
        <v>55</v>
      </c>
      <c r="L229" s="24">
        <v>54</v>
      </c>
      <c r="M229" s="24">
        <v>54</v>
      </c>
      <c r="N229" s="24">
        <v>51</v>
      </c>
      <c r="O229" s="24">
        <v>51</v>
      </c>
      <c r="P229" s="24">
        <v>50</v>
      </c>
      <c r="Q229" s="24">
        <v>48</v>
      </c>
      <c r="R229" s="24">
        <v>47</v>
      </c>
      <c r="S229" s="24">
        <v>46</v>
      </c>
      <c r="T229" s="24">
        <v>46</v>
      </c>
      <c r="U229" s="24">
        <v>45</v>
      </c>
      <c r="V229" s="24">
        <v>44</v>
      </c>
      <c r="W229" s="24">
        <v>42</v>
      </c>
      <c r="X229" s="24">
        <v>41</v>
      </c>
      <c r="Y229" s="24">
        <v>40</v>
      </c>
      <c r="Z229" s="24">
        <v>38</v>
      </c>
      <c r="AA229" s="24">
        <v>36</v>
      </c>
      <c r="AB229" s="24">
        <v>35</v>
      </c>
      <c r="AC229" s="24">
        <v>34</v>
      </c>
      <c r="AD229" s="24">
        <v>33</v>
      </c>
      <c r="AE229" s="24">
        <v>32</v>
      </c>
      <c r="AF229" s="24">
        <v>31</v>
      </c>
      <c r="AG229" s="24">
        <v>31</v>
      </c>
      <c r="AH229" s="24">
        <v>31</v>
      </c>
      <c r="AI229" s="24">
        <v>31</v>
      </c>
      <c r="AJ229" s="24">
        <v>31</v>
      </c>
      <c r="AK229" s="24">
        <v>32</v>
      </c>
      <c r="AL229" s="24">
        <v>32</v>
      </c>
      <c r="AM229" s="24">
        <v>32</v>
      </c>
      <c r="AN229" s="24">
        <v>33</v>
      </c>
      <c r="AO229" s="24">
        <v>33</v>
      </c>
      <c r="AP229" s="24">
        <v>33</v>
      </c>
      <c r="AQ229" s="24">
        <v>33</v>
      </c>
      <c r="AR229" s="24">
        <v>33</v>
      </c>
      <c r="AS229" s="24">
        <v>32</v>
      </c>
      <c r="AT229" s="24">
        <v>32</v>
      </c>
      <c r="AU229" s="24">
        <v>32</v>
      </c>
      <c r="AV229" s="24">
        <v>31</v>
      </c>
      <c r="AW229" s="24">
        <v>31</v>
      </c>
      <c r="AX229" s="24">
        <v>30</v>
      </c>
      <c r="AY229" s="24">
        <v>30</v>
      </c>
      <c r="AZ229" s="24">
        <v>30</v>
      </c>
      <c r="BA229" s="24">
        <v>30</v>
      </c>
      <c r="BB229" s="24">
        <v>30</v>
      </c>
      <c r="BC229" s="24">
        <v>30</v>
      </c>
      <c r="BD229" s="24">
        <v>30</v>
      </c>
      <c r="BE229" s="24">
        <v>29</v>
      </c>
      <c r="BF229" s="24">
        <v>29</v>
      </c>
      <c r="BG229" s="24">
        <v>28</v>
      </c>
      <c r="BH229" s="24">
        <v>28</v>
      </c>
      <c r="BI229" s="24">
        <v>27</v>
      </c>
      <c r="BJ229" s="24">
        <v>26</v>
      </c>
      <c r="BK229" s="24">
        <v>24</v>
      </c>
      <c r="BL229" s="24">
        <v>23</v>
      </c>
      <c r="BM229" s="24">
        <v>22</v>
      </c>
      <c r="BN229" s="24">
        <v>22</v>
      </c>
      <c r="BO229" s="24">
        <v>21</v>
      </c>
      <c r="BP229" s="24">
        <v>19</v>
      </c>
      <c r="BQ229" s="24">
        <v>19</v>
      </c>
      <c r="BR229" s="24">
        <v>18</v>
      </c>
      <c r="BS229" s="24">
        <v>18</v>
      </c>
      <c r="BT229" s="24">
        <v>18</v>
      </c>
      <c r="BU229" s="24">
        <v>17</v>
      </c>
      <c r="BV229" s="24">
        <v>17</v>
      </c>
      <c r="BW229" s="24">
        <v>16</v>
      </c>
      <c r="BX229" s="24">
        <v>15</v>
      </c>
      <c r="BY229" s="24">
        <v>14</v>
      </c>
      <c r="BZ229" s="24">
        <v>14</v>
      </c>
      <c r="CA229" s="24">
        <v>13</v>
      </c>
      <c r="CB229" s="24">
        <v>12</v>
      </c>
      <c r="CC229" s="24">
        <v>12</v>
      </c>
      <c r="CD229" s="24">
        <v>10</v>
      </c>
      <c r="CE229" s="24">
        <v>9</v>
      </c>
      <c r="CF229" s="24">
        <v>9</v>
      </c>
      <c r="CG229" s="24">
        <v>8</v>
      </c>
      <c r="CH229" s="24">
        <v>7</v>
      </c>
      <c r="CI229" s="24">
        <v>7</v>
      </c>
      <c r="CJ229" s="24">
        <v>6</v>
      </c>
      <c r="CK229" s="24">
        <v>5</v>
      </c>
      <c r="CL229" s="24">
        <v>4</v>
      </c>
      <c r="CM229" s="24">
        <v>4</v>
      </c>
      <c r="CN229" s="24">
        <v>4</v>
      </c>
      <c r="CO229" s="24">
        <v>4</v>
      </c>
      <c r="CP229" s="24">
        <v>3</v>
      </c>
      <c r="CQ229" s="24">
        <v>3</v>
      </c>
      <c r="CR229" s="24">
        <v>3</v>
      </c>
      <c r="CS229" s="24">
        <v>3</v>
      </c>
      <c r="CT229" s="24">
        <v>3</v>
      </c>
      <c r="CU229" s="24">
        <v>2</v>
      </c>
      <c r="CV229" s="24">
        <v>2</v>
      </c>
      <c r="CW229" s="24">
        <v>2</v>
      </c>
      <c r="CX229" s="24">
        <v>2</v>
      </c>
      <c r="CY229" s="24">
        <v>2</v>
      </c>
      <c r="CZ229" s="24">
        <v>1</v>
      </c>
      <c r="DA229" s="24">
        <v>0</v>
      </c>
      <c r="DB229" s="24">
        <v>1</v>
      </c>
      <c r="DC229" s="24">
        <v>51</v>
      </c>
      <c r="DD229" s="24">
        <v>51</v>
      </c>
      <c r="DE229" s="24">
        <v>51</v>
      </c>
      <c r="DF229" s="24">
        <v>51</v>
      </c>
      <c r="DG229" s="24">
        <v>50</v>
      </c>
      <c r="DH229" s="24">
        <v>50</v>
      </c>
      <c r="DI229" s="24">
        <v>50</v>
      </c>
      <c r="DJ229" s="24">
        <v>50</v>
      </c>
      <c r="DK229" s="24">
        <v>49</v>
      </c>
      <c r="DL229" s="24">
        <v>49</v>
      </c>
      <c r="DM229" s="24">
        <v>48</v>
      </c>
      <c r="DN229" s="24">
        <v>47</v>
      </c>
      <c r="DO229" s="24">
        <v>46</v>
      </c>
      <c r="DP229" s="24">
        <v>45</v>
      </c>
      <c r="DQ229" s="24">
        <v>44</v>
      </c>
      <c r="DR229" s="24">
        <v>42</v>
      </c>
      <c r="DS229" s="24">
        <v>41</v>
      </c>
      <c r="DT229" s="24">
        <v>41</v>
      </c>
      <c r="DU229" s="24">
        <v>38</v>
      </c>
      <c r="DV229" s="24">
        <v>37</v>
      </c>
      <c r="DW229" s="24">
        <v>36</v>
      </c>
      <c r="DX229" s="24">
        <v>35</v>
      </c>
      <c r="DY229" s="24">
        <v>34</v>
      </c>
      <c r="DZ229" s="24">
        <v>34</v>
      </c>
      <c r="EA229" s="24">
        <v>34</v>
      </c>
      <c r="EB229" s="24">
        <v>33</v>
      </c>
      <c r="EC229" s="24">
        <v>33</v>
      </c>
      <c r="ED229" s="24">
        <v>34</v>
      </c>
      <c r="EE229" s="24">
        <v>34</v>
      </c>
      <c r="EF229" s="24">
        <v>34</v>
      </c>
      <c r="EG229" s="24">
        <v>35</v>
      </c>
      <c r="EH229" s="24">
        <v>35</v>
      </c>
      <c r="EI229" s="24">
        <v>35</v>
      </c>
      <c r="EJ229" s="24">
        <v>35</v>
      </c>
      <c r="EK229" s="24">
        <v>34</v>
      </c>
      <c r="EL229" s="24">
        <v>34</v>
      </c>
      <c r="EM229" s="24">
        <v>34</v>
      </c>
      <c r="EN229" s="24">
        <v>32</v>
      </c>
      <c r="EO229" s="24">
        <v>32</v>
      </c>
      <c r="EP229" s="24">
        <v>31</v>
      </c>
      <c r="EQ229" s="24">
        <v>30</v>
      </c>
      <c r="ER229" s="24">
        <v>30</v>
      </c>
      <c r="ES229" s="24">
        <v>30</v>
      </c>
      <c r="ET229" s="24">
        <v>30</v>
      </c>
      <c r="EU229" s="24">
        <v>30</v>
      </c>
      <c r="EV229" s="24">
        <v>30</v>
      </c>
      <c r="EW229" s="24">
        <v>29</v>
      </c>
      <c r="EX229" s="24">
        <v>28</v>
      </c>
      <c r="EY229" s="24">
        <v>28</v>
      </c>
      <c r="EZ229" s="24">
        <v>27</v>
      </c>
      <c r="FA229" s="24">
        <v>27</v>
      </c>
      <c r="FB229" s="24">
        <v>26</v>
      </c>
      <c r="FC229" s="24">
        <v>26</v>
      </c>
      <c r="FD229" s="24">
        <v>26</v>
      </c>
      <c r="FE229" s="24">
        <v>26</v>
      </c>
      <c r="FF229" s="24">
        <v>25</v>
      </c>
      <c r="FG229" s="24">
        <v>24</v>
      </c>
      <c r="FH229" s="24">
        <v>24</v>
      </c>
      <c r="FI229" s="24">
        <v>24</v>
      </c>
      <c r="FJ229" s="24">
        <v>24</v>
      </c>
      <c r="FK229" s="24">
        <v>23</v>
      </c>
      <c r="FL229" s="24">
        <v>23</v>
      </c>
      <c r="FM229" s="24">
        <v>22</v>
      </c>
      <c r="FN229" s="24">
        <v>21</v>
      </c>
      <c r="FO229" s="24">
        <v>21</v>
      </c>
      <c r="FP229" s="24">
        <v>20</v>
      </c>
      <c r="FQ229" s="24">
        <v>19</v>
      </c>
      <c r="FR229" s="24">
        <v>19</v>
      </c>
      <c r="FS229" s="24">
        <v>18</v>
      </c>
      <c r="FT229" s="24">
        <v>17</v>
      </c>
      <c r="FU229" s="24">
        <v>16</v>
      </c>
      <c r="FV229" s="24">
        <v>15</v>
      </c>
      <c r="FW229" s="24">
        <v>15</v>
      </c>
      <c r="FX229" s="24">
        <v>14</v>
      </c>
      <c r="FY229" s="24">
        <v>14</v>
      </c>
      <c r="FZ229" s="24">
        <v>13</v>
      </c>
      <c r="GA229" s="24">
        <v>12</v>
      </c>
      <c r="GB229" s="24">
        <v>11</v>
      </c>
      <c r="GC229" s="24">
        <v>11</v>
      </c>
      <c r="GD229" s="24">
        <v>10</v>
      </c>
      <c r="GE229" s="24">
        <v>10</v>
      </c>
      <c r="GF229" s="24">
        <v>9</v>
      </c>
      <c r="GG229" s="24">
        <v>8</v>
      </c>
      <c r="GH229" s="24">
        <v>7</v>
      </c>
      <c r="GI229" s="24">
        <v>7</v>
      </c>
      <c r="GJ229" s="24">
        <v>6</v>
      </c>
      <c r="GK229" s="24">
        <v>5</v>
      </c>
      <c r="GL229" s="24">
        <v>5</v>
      </c>
      <c r="GM229" s="24">
        <v>5</v>
      </c>
      <c r="GN229" s="24">
        <v>3</v>
      </c>
      <c r="GO229" s="24">
        <v>3</v>
      </c>
      <c r="GP229" s="24">
        <v>3</v>
      </c>
      <c r="GQ229" s="24">
        <v>2</v>
      </c>
      <c r="GR229" s="24">
        <v>2</v>
      </c>
      <c r="GS229" s="24">
        <v>2</v>
      </c>
      <c r="GT229" s="24">
        <v>1</v>
      </c>
      <c r="GU229" s="24">
        <v>1</v>
      </c>
      <c r="GV229" s="24">
        <v>1</v>
      </c>
      <c r="GW229" s="24">
        <v>2</v>
      </c>
      <c r="GX229" s="24">
        <v>0</v>
      </c>
      <c r="GY229" s="25">
        <v>1</v>
      </c>
    </row>
    <row r="230" spans="1:207" s="17" customFormat="1" ht="15.75" hidden="1" customHeight="1" x14ac:dyDescent="0.2">
      <c r="A230" s="23" t="s">
        <v>226</v>
      </c>
      <c r="B230" s="24">
        <v>2018</v>
      </c>
      <c r="C230" s="24">
        <f>SUM(Tabla1[[#This Row],[Hombres_0]:[Hombres_100 y más]])</f>
        <v>2605</v>
      </c>
      <c r="D230" s="24">
        <f>SUM(Tabla1[[#This Row],[Mujeres_0]:[Mujeres_100 y más]])</f>
        <v>2574</v>
      </c>
      <c r="E230" s="24">
        <f>Tabla1[[#This Row],[TOTAL HOMBRES]]+Tabla1[[#This Row],[TOTAL MUJERES]]</f>
        <v>5179</v>
      </c>
      <c r="F230" s="24">
        <v>57</v>
      </c>
      <c r="G230" s="24">
        <v>57</v>
      </c>
      <c r="H230" s="24">
        <v>58</v>
      </c>
      <c r="I230" s="24">
        <v>56</v>
      </c>
      <c r="J230" s="24">
        <v>56</v>
      </c>
      <c r="K230" s="24">
        <v>55</v>
      </c>
      <c r="L230" s="24">
        <v>54</v>
      </c>
      <c r="M230" s="24">
        <v>52</v>
      </c>
      <c r="N230" s="24">
        <v>52</v>
      </c>
      <c r="O230" s="24">
        <v>50</v>
      </c>
      <c r="P230" s="24">
        <v>48</v>
      </c>
      <c r="Q230" s="24">
        <v>48</v>
      </c>
      <c r="R230" s="24">
        <v>47</v>
      </c>
      <c r="S230" s="24">
        <v>46</v>
      </c>
      <c r="T230" s="24">
        <v>45</v>
      </c>
      <c r="U230" s="24">
        <v>43</v>
      </c>
      <c r="V230" s="24">
        <v>44</v>
      </c>
      <c r="W230" s="24">
        <v>42</v>
      </c>
      <c r="X230" s="24">
        <v>43</v>
      </c>
      <c r="Y230" s="24">
        <v>39</v>
      </c>
      <c r="Z230" s="24">
        <v>39</v>
      </c>
      <c r="AA230" s="24">
        <v>36</v>
      </c>
      <c r="AB230" s="24">
        <v>35</v>
      </c>
      <c r="AC230" s="24">
        <v>34</v>
      </c>
      <c r="AD230" s="24">
        <v>31</v>
      </c>
      <c r="AE230" s="24">
        <v>31</v>
      </c>
      <c r="AF230" s="24">
        <v>30</v>
      </c>
      <c r="AG230" s="24">
        <v>29</v>
      </c>
      <c r="AH230" s="24">
        <v>31</v>
      </c>
      <c r="AI230" s="24">
        <v>30</v>
      </c>
      <c r="AJ230" s="24">
        <v>31</v>
      </c>
      <c r="AK230" s="24">
        <v>33</v>
      </c>
      <c r="AL230" s="24">
        <v>31</v>
      </c>
      <c r="AM230" s="24">
        <v>34</v>
      </c>
      <c r="AN230" s="24">
        <v>32</v>
      </c>
      <c r="AO230" s="24">
        <v>34</v>
      </c>
      <c r="AP230" s="24">
        <v>34</v>
      </c>
      <c r="AQ230" s="24">
        <v>32</v>
      </c>
      <c r="AR230" s="24">
        <v>35</v>
      </c>
      <c r="AS230" s="24">
        <v>33</v>
      </c>
      <c r="AT230" s="24">
        <v>33</v>
      </c>
      <c r="AU230" s="24">
        <v>32</v>
      </c>
      <c r="AV230" s="24">
        <v>31</v>
      </c>
      <c r="AW230" s="24">
        <v>32</v>
      </c>
      <c r="AX230" s="24">
        <v>30</v>
      </c>
      <c r="AY230" s="24">
        <v>30</v>
      </c>
      <c r="AZ230" s="24">
        <v>30</v>
      </c>
      <c r="BA230" s="24">
        <v>31</v>
      </c>
      <c r="BB230" s="24">
        <v>30</v>
      </c>
      <c r="BC230" s="24">
        <v>30</v>
      </c>
      <c r="BD230" s="24">
        <v>31</v>
      </c>
      <c r="BE230" s="24">
        <v>30</v>
      </c>
      <c r="BF230" s="24">
        <v>29</v>
      </c>
      <c r="BG230" s="24">
        <v>30</v>
      </c>
      <c r="BH230" s="24">
        <v>28</v>
      </c>
      <c r="BI230" s="24">
        <v>28</v>
      </c>
      <c r="BJ230" s="24">
        <v>27</v>
      </c>
      <c r="BK230" s="24">
        <v>25</v>
      </c>
      <c r="BL230" s="24">
        <v>23</v>
      </c>
      <c r="BM230" s="24">
        <v>23</v>
      </c>
      <c r="BN230" s="24">
        <v>21</v>
      </c>
      <c r="BO230" s="24">
        <v>20</v>
      </c>
      <c r="BP230" s="24">
        <v>19</v>
      </c>
      <c r="BQ230" s="24">
        <v>19</v>
      </c>
      <c r="BR230" s="24">
        <v>19</v>
      </c>
      <c r="BS230" s="24">
        <v>18</v>
      </c>
      <c r="BT230" s="24">
        <v>18</v>
      </c>
      <c r="BU230" s="24">
        <v>18</v>
      </c>
      <c r="BV230" s="24">
        <v>17</v>
      </c>
      <c r="BW230" s="24">
        <v>17</v>
      </c>
      <c r="BX230" s="24">
        <v>16</v>
      </c>
      <c r="BY230" s="24">
        <v>15</v>
      </c>
      <c r="BZ230" s="24">
        <v>14</v>
      </c>
      <c r="CA230" s="24">
        <v>14</v>
      </c>
      <c r="CB230" s="24">
        <v>13</v>
      </c>
      <c r="CC230" s="24">
        <v>11</v>
      </c>
      <c r="CD230" s="24">
        <v>10</v>
      </c>
      <c r="CE230" s="24">
        <v>9</v>
      </c>
      <c r="CF230" s="24">
        <v>9</v>
      </c>
      <c r="CG230" s="24">
        <v>7</v>
      </c>
      <c r="CH230" s="24">
        <v>7</v>
      </c>
      <c r="CI230" s="24">
        <v>7</v>
      </c>
      <c r="CJ230" s="24">
        <v>7</v>
      </c>
      <c r="CK230" s="24">
        <v>6</v>
      </c>
      <c r="CL230" s="24">
        <v>3</v>
      </c>
      <c r="CM230" s="24">
        <v>4</v>
      </c>
      <c r="CN230" s="24">
        <v>5</v>
      </c>
      <c r="CO230" s="24">
        <v>3</v>
      </c>
      <c r="CP230" s="24">
        <v>3</v>
      </c>
      <c r="CQ230" s="24">
        <v>4</v>
      </c>
      <c r="CR230" s="24">
        <v>2</v>
      </c>
      <c r="CS230" s="24">
        <v>4</v>
      </c>
      <c r="CT230" s="24">
        <v>2</v>
      </c>
      <c r="CU230" s="24">
        <v>3</v>
      </c>
      <c r="CV230" s="24">
        <v>3</v>
      </c>
      <c r="CW230" s="24">
        <v>2</v>
      </c>
      <c r="CX230" s="24">
        <v>1</v>
      </c>
      <c r="CY230" s="24">
        <v>1</v>
      </c>
      <c r="CZ230" s="24">
        <v>2</v>
      </c>
      <c r="DA230" s="24">
        <v>1</v>
      </c>
      <c r="DB230" s="24">
        <v>1</v>
      </c>
      <c r="DC230" s="24">
        <v>51</v>
      </c>
      <c r="DD230" s="24">
        <v>51</v>
      </c>
      <c r="DE230" s="24">
        <v>51</v>
      </c>
      <c r="DF230" s="24">
        <v>50</v>
      </c>
      <c r="DG230" s="24">
        <v>50</v>
      </c>
      <c r="DH230" s="24">
        <v>50</v>
      </c>
      <c r="DI230" s="24">
        <v>50</v>
      </c>
      <c r="DJ230" s="24">
        <v>49</v>
      </c>
      <c r="DK230" s="24">
        <v>49</v>
      </c>
      <c r="DL230" s="24">
        <v>48</v>
      </c>
      <c r="DM230" s="24">
        <v>47</v>
      </c>
      <c r="DN230" s="24">
        <v>47</v>
      </c>
      <c r="DO230" s="24">
        <v>46</v>
      </c>
      <c r="DP230" s="24">
        <v>44</v>
      </c>
      <c r="DQ230" s="24">
        <v>44</v>
      </c>
      <c r="DR230" s="24">
        <v>42</v>
      </c>
      <c r="DS230" s="24">
        <v>42</v>
      </c>
      <c r="DT230" s="24">
        <v>40</v>
      </c>
      <c r="DU230" s="24">
        <v>38</v>
      </c>
      <c r="DV230" s="24">
        <v>37</v>
      </c>
      <c r="DW230" s="24">
        <v>35</v>
      </c>
      <c r="DX230" s="24">
        <v>33</v>
      </c>
      <c r="DY230" s="24">
        <v>33</v>
      </c>
      <c r="DZ230" s="24">
        <v>32</v>
      </c>
      <c r="EA230" s="24">
        <v>34</v>
      </c>
      <c r="EB230" s="24">
        <v>31</v>
      </c>
      <c r="EC230" s="24">
        <v>34</v>
      </c>
      <c r="ED230" s="24">
        <v>34</v>
      </c>
      <c r="EE230" s="24">
        <v>33</v>
      </c>
      <c r="EF230" s="24">
        <v>37</v>
      </c>
      <c r="EG230" s="24">
        <v>36</v>
      </c>
      <c r="EH230" s="24">
        <v>36</v>
      </c>
      <c r="EI230" s="24">
        <v>36</v>
      </c>
      <c r="EJ230" s="24">
        <v>36</v>
      </c>
      <c r="EK230" s="24">
        <v>33</v>
      </c>
      <c r="EL230" s="24">
        <v>33</v>
      </c>
      <c r="EM230" s="24">
        <v>33</v>
      </c>
      <c r="EN230" s="24">
        <v>33</v>
      </c>
      <c r="EO230" s="24">
        <v>30</v>
      </c>
      <c r="EP230" s="24">
        <v>32</v>
      </c>
      <c r="EQ230" s="24">
        <v>30</v>
      </c>
      <c r="ER230" s="24">
        <v>31</v>
      </c>
      <c r="ES230" s="24">
        <v>30</v>
      </c>
      <c r="ET230" s="24">
        <v>31</v>
      </c>
      <c r="EU230" s="24">
        <v>29</v>
      </c>
      <c r="EV230" s="24">
        <v>30</v>
      </c>
      <c r="EW230" s="24">
        <v>30</v>
      </c>
      <c r="EX230" s="24">
        <v>29</v>
      </c>
      <c r="EY230" s="24">
        <v>27</v>
      </c>
      <c r="EZ230" s="24">
        <v>27</v>
      </c>
      <c r="FA230" s="24">
        <v>27</v>
      </c>
      <c r="FB230" s="24">
        <v>26</v>
      </c>
      <c r="FC230" s="24">
        <v>25</v>
      </c>
      <c r="FD230" s="24">
        <v>27</v>
      </c>
      <c r="FE230" s="24">
        <v>24</v>
      </c>
      <c r="FF230" s="24">
        <v>26</v>
      </c>
      <c r="FG230" s="24">
        <v>24</v>
      </c>
      <c r="FH230" s="24">
        <v>25</v>
      </c>
      <c r="FI230" s="24">
        <v>25</v>
      </c>
      <c r="FJ230" s="24">
        <v>25</v>
      </c>
      <c r="FK230" s="24">
        <v>25</v>
      </c>
      <c r="FL230" s="24">
        <v>24</v>
      </c>
      <c r="FM230" s="24">
        <v>21</v>
      </c>
      <c r="FN230" s="24">
        <v>22</v>
      </c>
      <c r="FO230" s="24">
        <v>20</v>
      </c>
      <c r="FP230" s="24">
        <v>19</v>
      </c>
      <c r="FQ230" s="24">
        <v>19</v>
      </c>
      <c r="FR230" s="24">
        <v>20</v>
      </c>
      <c r="FS230" s="24">
        <v>18</v>
      </c>
      <c r="FT230" s="24">
        <v>19</v>
      </c>
      <c r="FU230" s="24">
        <v>16</v>
      </c>
      <c r="FV230" s="24">
        <v>16</v>
      </c>
      <c r="FW230" s="24">
        <v>16</v>
      </c>
      <c r="FX230" s="24">
        <v>14</v>
      </c>
      <c r="FY230" s="24">
        <v>14</v>
      </c>
      <c r="FZ230" s="24">
        <v>14</v>
      </c>
      <c r="GA230" s="24">
        <v>11</v>
      </c>
      <c r="GB230" s="24">
        <v>12</v>
      </c>
      <c r="GC230" s="24">
        <v>10</v>
      </c>
      <c r="GD230" s="24">
        <v>11</v>
      </c>
      <c r="GE230" s="24">
        <v>9</v>
      </c>
      <c r="GF230" s="24">
        <v>10</v>
      </c>
      <c r="GG230" s="24">
        <v>7</v>
      </c>
      <c r="GH230" s="24">
        <v>7</v>
      </c>
      <c r="GI230" s="24">
        <v>6</v>
      </c>
      <c r="GJ230" s="24">
        <v>6</v>
      </c>
      <c r="GK230" s="24">
        <v>6</v>
      </c>
      <c r="GL230" s="24">
        <v>5</v>
      </c>
      <c r="GM230" s="24">
        <v>5</v>
      </c>
      <c r="GN230" s="24">
        <v>4</v>
      </c>
      <c r="GO230" s="24">
        <v>3</v>
      </c>
      <c r="GP230" s="24">
        <v>2</v>
      </c>
      <c r="GQ230" s="24">
        <v>2</v>
      </c>
      <c r="GR230" s="24">
        <v>2</v>
      </c>
      <c r="GS230" s="24">
        <v>3</v>
      </c>
      <c r="GT230" s="24">
        <v>1</v>
      </c>
      <c r="GU230" s="24">
        <v>2</v>
      </c>
      <c r="GV230" s="24">
        <v>1</v>
      </c>
      <c r="GW230" s="24">
        <v>1</v>
      </c>
      <c r="GX230" s="24">
        <v>2</v>
      </c>
      <c r="GY230" s="25">
        <v>1</v>
      </c>
    </row>
    <row r="231" spans="1:207" s="17" customFormat="1" ht="15.75" hidden="1" customHeight="1" x14ac:dyDescent="0.2">
      <c r="A231" s="23" t="s">
        <v>226</v>
      </c>
      <c r="B231" s="24">
        <v>2019</v>
      </c>
      <c r="C231" s="24">
        <f>SUM(Tabla1[[#This Row],[Hombres_0]:[Hombres_100 y más]])</f>
        <v>2614</v>
      </c>
      <c r="D231" s="24">
        <f>SUM(Tabla1[[#This Row],[Mujeres_0]:[Mujeres_100 y más]])</f>
        <v>2592</v>
      </c>
      <c r="E231" s="24">
        <f>Tabla1[[#This Row],[TOTAL HOMBRES]]+Tabla1[[#This Row],[TOTAL MUJERES]]</f>
        <v>5206</v>
      </c>
      <c r="F231" s="24">
        <v>57</v>
      </c>
      <c r="G231" s="24">
        <v>58</v>
      </c>
      <c r="H231" s="24">
        <v>56</v>
      </c>
      <c r="I231" s="24">
        <v>57</v>
      </c>
      <c r="J231" s="24">
        <v>56</v>
      </c>
      <c r="K231" s="24">
        <v>55</v>
      </c>
      <c r="L231" s="24">
        <v>54</v>
      </c>
      <c r="M231" s="24">
        <v>52</v>
      </c>
      <c r="N231" s="24">
        <v>52</v>
      </c>
      <c r="O231" s="24">
        <v>50</v>
      </c>
      <c r="P231" s="24">
        <v>49</v>
      </c>
      <c r="Q231" s="24">
        <v>47</v>
      </c>
      <c r="R231" s="24">
        <v>47</v>
      </c>
      <c r="S231" s="24">
        <v>46</v>
      </c>
      <c r="T231" s="24">
        <v>45</v>
      </c>
      <c r="U231" s="24">
        <v>45</v>
      </c>
      <c r="V231" s="24">
        <v>43</v>
      </c>
      <c r="W231" s="24">
        <v>44</v>
      </c>
      <c r="X231" s="24">
        <v>41</v>
      </c>
      <c r="Y231" s="24">
        <v>40</v>
      </c>
      <c r="Z231" s="24">
        <v>40</v>
      </c>
      <c r="AA231" s="24">
        <v>36</v>
      </c>
      <c r="AB231" s="24">
        <v>36</v>
      </c>
      <c r="AC231" s="24">
        <v>34</v>
      </c>
      <c r="AD231" s="24">
        <v>32</v>
      </c>
      <c r="AE231" s="24">
        <v>32</v>
      </c>
      <c r="AF231" s="24">
        <v>30</v>
      </c>
      <c r="AG231" s="24">
        <v>31</v>
      </c>
      <c r="AH231" s="24">
        <v>30</v>
      </c>
      <c r="AI231" s="24">
        <v>30</v>
      </c>
      <c r="AJ231" s="24">
        <v>31</v>
      </c>
      <c r="AK231" s="24">
        <v>32</v>
      </c>
      <c r="AL231" s="24">
        <v>32</v>
      </c>
      <c r="AM231" s="24">
        <v>32</v>
      </c>
      <c r="AN231" s="24">
        <v>33</v>
      </c>
      <c r="AO231" s="24">
        <v>33</v>
      </c>
      <c r="AP231" s="24">
        <v>34</v>
      </c>
      <c r="AQ231" s="24">
        <v>32</v>
      </c>
      <c r="AR231" s="24">
        <v>33</v>
      </c>
      <c r="AS231" s="24">
        <v>34</v>
      </c>
      <c r="AT231" s="24">
        <v>32</v>
      </c>
      <c r="AU231" s="24">
        <v>32</v>
      </c>
      <c r="AV231" s="24">
        <v>31</v>
      </c>
      <c r="AW231" s="24">
        <v>32</v>
      </c>
      <c r="AX231" s="24">
        <v>30</v>
      </c>
      <c r="AY231" s="24">
        <v>30</v>
      </c>
      <c r="AZ231" s="24">
        <v>30</v>
      </c>
      <c r="BA231" s="24">
        <v>31</v>
      </c>
      <c r="BB231" s="24">
        <v>30</v>
      </c>
      <c r="BC231" s="24">
        <v>31</v>
      </c>
      <c r="BD231" s="24">
        <v>29</v>
      </c>
      <c r="BE231" s="24">
        <v>30</v>
      </c>
      <c r="BF231" s="24">
        <v>31</v>
      </c>
      <c r="BG231" s="24">
        <v>28</v>
      </c>
      <c r="BH231" s="24">
        <v>30</v>
      </c>
      <c r="BI231" s="24">
        <v>27</v>
      </c>
      <c r="BJ231" s="24">
        <v>28</v>
      </c>
      <c r="BK231" s="24">
        <v>24</v>
      </c>
      <c r="BL231" s="24">
        <v>23</v>
      </c>
      <c r="BM231" s="24">
        <v>23</v>
      </c>
      <c r="BN231" s="24">
        <v>22</v>
      </c>
      <c r="BO231" s="24">
        <v>20</v>
      </c>
      <c r="BP231" s="24">
        <v>19</v>
      </c>
      <c r="BQ231" s="24">
        <v>19</v>
      </c>
      <c r="BR231" s="24">
        <v>19</v>
      </c>
      <c r="BS231" s="24">
        <v>19</v>
      </c>
      <c r="BT231" s="24">
        <v>18</v>
      </c>
      <c r="BU231" s="24">
        <v>19</v>
      </c>
      <c r="BV231" s="24">
        <v>16</v>
      </c>
      <c r="BW231" s="24">
        <v>18</v>
      </c>
      <c r="BX231" s="24">
        <v>17</v>
      </c>
      <c r="BY231" s="24">
        <v>16</v>
      </c>
      <c r="BZ231" s="24">
        <v>15</v>
      </c>
      <c r="CA231" s="24">
        <v>13</v>
      </c>
      <c r="CB231" s="24">
        <v>13</v>
      </c>
      <c r="CC231" s="24">
        <v>11</v>
      </c>
      <c r="CD231" s="24">
        <v>10</v>
      </c>
      <c r="CE231" s="24">
        <v>10</v>
      </c>
      <c r="CF231" s="24">
        <v>8</v>
      </c>
      <c r="CG231" s="24">
        <v>8</v>
      </c>
      <c r="CH231" s="24">
        <v>7</v>
      </c>
      <c r="CI231" s="24">
        <v>7</v>
      </c>
      <c r="CJ231" s="24">
        <v>7</v>
      </c>
      <c r="CK231" s="24">
        <v>6</v>
      </c>
      <c r="CL231" s="24">
        <v>4</v>
      </c>
      <c r="CM231" s="24">
        <v>4</v>
      </c>
      <c r="CN231" s="24">
        <v>4</v>
      </c>
      <c r="CO231" s="24">
        <v>3</v>
      </c>
      <c r="CP231" s="24">
        <v>3</v>
      </c>
      <c r="CQ231" s="24">
        <v>4</v>
      </c>
      <c r="CR231" s="24">
        <v>2</v>
      </c>
      <c r="CS231" s="24">
        <v>2</v>
      </c>
      <c r="CT231" s="24">
        <v>4</v>
      </c>
      <c r="CU231" s="24">
        <v>2</v>
      </c>
      <c r="CV231" s="24">
        <v>3</v>
      </c>
      <c r="CW231" s="24">
        <v>2</v>
      </c>
      <c r="CX231" s="24">
        <v>2</v>
      </c>
      <c r="CY231" s="24">
        <v>1</v>
      </c>
      <c r="CZ231" s="24">
        <v>2</v>
      </c>
      <c r="DA231" s="24">
        <v>1</v>
      </c>
      <c r="DB231" s="24">
        <v>1</v>
      </c>
      <c r="DC231" s="24">
        <v>51</v>
      </c>
      <c r="DD231" s="24">
        <v>51</v>
      </c>
      <c r="DE231" s="24">
        <v>51</v>
      </c>
      <c r="DF231" s="24">
        <v>50</v>
      </c>
      <c r="DG231" s="24">
        <v>52</v>
      </c>
      <c r="DH231" s="24">
        <v>50</v>
      </c>
      <c r="DI231" s="24">
        <v>50</v>
      </c>
      <c r="DJ231" s="24">
        <v>49</v>
      </c>
      <c r="DK231" s="24">
        <v>49</v>
      </c>
      <c r="DL231" s="24">
        <v>49</v>
      </c>
      <c r="DM231" s="24">
        <v>47</v>
      </c>
      <c r="DN231" s="24">
        <v>47</v>
      </c>
      <c r="DO231" s="24">
        <v>47</v>
      </c>
      <c r="DP231" s="24">
        <v>45</v>
      </c>
      <c r="DQ231" s="24">
        <v>44</v>
      </c>
      <c r="DR231" s="24">
        <v>43</v>
      </c>
      <c r="DS231" s="24">
        <v>42</v>
      </c>
      <c r="DT231" s="24">
        <v>40</v>
      </c>
      <c r="DU231" s="24">
        <v>39</v>
      </c>
      <c r="DV231" s="24">
        <v>37</v>
      </c>
      <c r="DW231" s="24">
        <v>35</v>
      </c>
      <c r="DX231" s="24">
        <v>35</v>
      </c>
      <c r="DY231" s="24">
        <v>32</v>
      </c>
      <c r="DZ231" s="24">
        <v>33</v>
      </c>
      <c r="EA231" s="24">
        <v>34</v>
      </c>
      <c r="EB231" s="24">
        <v>33</v>
      </c>
      <c r="EC231" s="24">
        <v>34</v>
      </c>
      <c r="ED231" s="24">
        <v>35</v>
      </c>
      <c r="EE231" s="24">
        <v>33</v>
      </c>
      <c r="EF231" s="24">
        <v>36</v>
      </c>
      <c r="EG231" s="24">
        <v>36</v>
      </c>
      <c r="EH231" s="24">
        <v>35</v>
      </c>
      <c r="EI231" s="24">
        <v>35</v>
      </c>
      <c r="EJ231" s="24">
        <v>36</v>
      </c>
      <c r="EK231" s="24">
        <v>33</v>
      </c>
      <c r="EL231" s="24">
        <v>34</v>
      </c>
      <c r="EM231" s="24">
        <v>33</v>
      </c>
      <c r="EN231" s="24">
        <v>32</v>
      </c>
      <c r="EO231" s="24">
        <v>31</v>
      </c>
      <c r="EP231" s="24">
        <v>31</v>
      </c>
      <c r="EQ231" s="24">
        <v>31</v>
      </c>
      <c r="ER231" s="24">
        <v>30</v>
      </c>
      <c r="ES231" s="24">
        <v>30</v>
      </c>
      <c r="ET231" s="24">
        <v>31</v>
      </c>
      <c r="EU231" s="24">
        <v>30</v>
      </c>
      <c r="EV231" s="24">
        <v>29</v>
      </c>
      <c r="EW231" s="24">
        <v>30</v>
      </c>
      <c r="EX231" s="24">
        <v>28</v>
      </c>
      <c r="EY231" s="24">
        <v>27</v>
      </c>
      <c r="EZ231" s="24">
        <v>27</v>
      </c>
      <c r="FA231" s="24">
        <v>28</v>
      </c>
      <c r="FB231" s="24">
        <v>25</v>
      </c>
      <c r="FC231" s="24">
        <v>26</v>
      </c>
      <c r="FD231" s="24">
        <v>27</v>
      </c>
      <c r="FE231" s="24">
        <v>24</v>
      </c>
      <c r="FF231" s="24">
        <v>25</v>
      </c>
      <c r="FG231" s="24">
        <v>25</v>
      </c>
      <c r="FH231" s="24">
        <v>25</v>
      </c>
      <c r="FI231" s="24">
        <v>25</v>
      </c>
      <c r="FJ231" s="24">
        <v>25</v>
      </c>
      <c r="FK231" s="24">
        <v>25</v>
      </c>
      <c r="FL231" s="24">
        <v>24</v>
      </c>
      <c r="FM231" s="24">
        <v>22</v>
      </c>
      <c r="FN231" s="24">
        <v>21</v>
      </c>
      <c r="FO231" s="24">
        <v>21</v>
      </c>
      <c r="FP231" s="24">
        <v>19</v>
      </c>
      <c r="FQ231" s="24">
        <v>21</v>
      </c>
      <c r="FR231" s="24">
        <v>19</v>
      </c>
      <c r="FS231" s="24">
        <v>19</v>
      </c>
      <c r="FT231" s="24">
        <v>18</v>
      </c>
      <c r="FU231" s="24">
        <v>18</v>
      </c>
      <c r="FV231" s="24">
        <v>16</v>
      </c>
      <c r="FW231" s="24">
        <v>17</v>
      </c>
      <c r="FX231" s="24">
        <v>14</v>
      </c>
      <c r="FY231" s="24">
        <v>15</v>
      </c>
      <c r="FZ231" s="24">
        <v>14</v>
      </c>
      <c r="GA231" s="24">
        <v>12</v>
      </c>
      <c r="GB231" s="24">
        <v>12</v>
      </c>
      <c r="GC231" s="24">
        <v>10</v>
      </c>
      <c r="GD231" s="24">
        <v>11</v>
      </c>
      <c r="GE231" s="24">
        <v>9</v>
      </c>
      <c r="GF231" s="24">
        <v>10</v>
      </c>
      <c r="GG231" s="24">
        <v>7</v>
      </c>
      <c r="GH231" s="24">
        <v>8</v>
      </c>
      <c r="GI231" s="24">
        <v>7</v>
      </c>
      <c r="GJ231" s="24">
        <v>5</v>
      </c>
      <c r="GK231" s="24">
        <v>6</v>
      </c>
      <c r="GL231" s="24">
        <v>5</v>
      </c>
      <c r="GM231" s="24">
        <v>5</v>
      </c>
      <c r="GN231" s="24">
        <v>4</v>
      </c>
      <c r="GO231" s="24">
        <v>3</v>
      </c>
      <c r="GP231" s="24">
        <v>2</v>
      </c>
      <c r="GQ231" s="24">
        <v>2</v>
      </c>
      <c r="GR231" s="24">
        <v>2</v>
      </c>
      <c r="GS231" s="24">
        <v>3</v>
      </c>
      <c r="GT231" s="24">
        <v>2</v>
      </c>
      <c r="GU231" s="24">
        <v>1</v>
      </c>
      <c r="GV231" s="24">
        <v>1</v>
      </c>
      <c r="GW231" s="24">
        <v>2</v>
      </c>
      <c r="GX231" s="24">
        <v>2</v>
      </c>
      <c r="GY231" s="25">
        <v>1</v>
      </c>
    </row>
    <row r="232" spans="1:207" s="17" customFormat="1" ht="15.75" hidden="1" customHeight="1" x14ac:dyDescent="0.2">
      <c r="A232" s="27" t="s">
        <v>226</v>
      </c>
      <c r="B232" s="28">
        <v>2020</v>
      </c>
      <c r="C232" s="28">
        <f>SUM(Tabla1[[#This Row],[Hombres_0]:[Hombres_100 y más]])</f>
        <v>2626</v>
      </c>
      <c r="D232" s="28">
        <f>SUM(Tabla1[[#This Row],[Mujeres_0]:[Mujeres_100 y más]])</f>
        <v>2607</v>
      </c>
      <c r="E232" s="28">
        <f>Tabla1[[#This Row],[TOTAL HOMBRES]]+Tabla1[[#This Row],[TOTAL MUJERES]]</f>
        <v>5233</v>
      </c>
      <c r="F232" s="28">
        <v>56</v>
      </c>
      <c r="G232" s="28">
        <v>58</v>
      </c>
      <c r="H232" s="28">
        <v>57</v>
      </c>
      <c r="I232" s="28">
        <v>57</v>
      </c>
      <c r="J232" s="28">
        <v>55</v>
      </c>
      <c r="K232" s="28">
        <v>56</v>
      </c>
      <c r="L232" s="28">
        <v>53</v>
      </c>
      <c r="M232" s="28">
        <v>53</v>
      </c>
      <c r="N232" s="28">
        <v>51</v>
      </c>
      <c r="O232" s="28">
        <v>50</v>
      </c>
      <c r="P232" s="28">
        <v>50</v>
      </c>
      <c r="Q232" s="28">
        <v>48</v>
      </c>
      <c r="R232" s="28">
        <v>47</v>
      </c>
      <c r="S232" s="28">
        <v>46</v>
      </c>
      <c r="T232" s="28">
        <v>46</v>
      </c>
      <c r="U232" s="28">
        <v>44</v>
      </c>
      <c r="V232" s="28">
        <v>44</v>
      </c>
      <c r="W232" s="28">
        <v>43</v>
      </c>
      <c r="X232" s="28">
        <v>43</v>
      </c>
      <c r="Y232" s="28">
        <v>40</v>
      </c>
      <c r="Z232" s="28">
        <v>40</v>
      </c>
      <c r="AA232" s="28">
        <v>37</v>
      </c>
      <c r="AB232" s="28">
        <v>36</v>
      </c>
      <c r="AC232" s="28">
        <v>34</v>
      </c>
      <c r="AD232" s="28">
        <v>33</v>
      </c>
      <c r="AE232" s="28">
        <v>33</v>
      </c>
      <c r="AF232" s="28">
        <v>31</v>
      </c>
      <c r="AG232" s="28">
        <v>31</v>
      </c>
      <c r="AH232" s="28">
        <v>31</v>
      </c>
      <c r="AI232" s="28">
        <v>30</v>
      </c>
      <c r="AJ232" s="28">
        <v>32</v>
      </c>
      <c r="AK232" s="28">
        <v>31</v>
      </c>
      <c r="AL232" s="28">
        <v>31</v>
      </c>
      <c r="AM232" s="28">
        <v>32</v>
      </c>
      <c r="AN232" s="28">
        <v>33</v>
      </c>
      <c r="AO232" s="28">
        <v>32</v>
      </c>
      <c r="AP232" s="28">
        <v>34</v>
      </c>
      <c r="AQ232" s="28">
        <v>32</v>
      </c>
      <c r="AR232" s="28">
        <v>33</v>
      </c>
      <c r="AS232" s="28">
        <v>34</v>
      </c>
      <c r="AT232" s="28">
        <v>32</v>
      </c>
      <c r="AU232" s="28">
        <v>31</v>
      </c>
      <c r="AV232" s="28">
        <v>31</v>
      </c>
      <c r="AW232" s="28">
        <v>32</v>
      </c>
      <c r="AX232" s="28">
        <v>30</v>
      </c>
      <c r="AY232" s="28">
        <v>30</v>
      </c>
      <c r="AZ232" s="28">
        <v>31</v>
      </c>
      <c r="BA232" s="28">
        <v>29</v>
      </c>
      <c r="BB232" s="28">
        <v>31</v>
      </c>
      <c r="BC232" s="28">
        <v>30</v>
      </c>
      <c r="BD232" s="28">
        <v>30</v>
      </c>
      <c r="BE232" s="28">
        <v>30</v>
      </c>
      <c r="BF232" s="28">
        <v>31</v>
      </c>
      <c r="BG232" s="28">
        <v>28</v>
      </c>
      <c r="BH232" s="28">
        <v>30</v>
      </c>
      <c r="BI232" s="28">
        <v>28</v>
      </c>
      <c r="BJ232" s="28">
        <v>27</v>
      </c>
      <c r="BK232" s="28">
        <v>25</v>
      </c>
      <c r="BL232" s="28">
        <v>23</v>
      </c>
      <c r="BM232" s="28">
        <v>24</v>
      </c>
      <c r="BN232" s="28">
        <v>21</v>
      </c>
      <c r="BO232" s="28">
        <v>21</v>
      </c>
      <c r="BP232" s="28">
        <v>19</v>
      </c>
      <c r="BQ232" s="28">
        <v>20</v>
      </c>
      <c r="BR232" s="28">
        <v>19</v>
      </c>
      <c r="BS232" s="28">
        <v>18</v>
      </c>
      <c r="BT232" s="28">
        <v>19</v>
      </c>
      <c r="BU232" s="28">
        <v>19</v>
      </c>
      <c r="BV232" s="28">
        <v>18</v>
      </c>
      <c r="BW232" s="28">
        <v>17</v>
      </c>
      <c r="BX232" s="28">
        <v>18</v>
      </c>
      <c r="BY232" s="28">
        <v>16</v>
      </c>
      <c r="BZ232" s="28">
        <v>14</v>
      </c>
      <c r="CA232" s="28">
        <v>15</v>
      </c>
      <c r="CB232" s="28">
        <v>13</v>
      </c>
      <c r="CC232" s="28">
        <v>11</v>
      </c>
      <c r="CD232" s="28">
        <v>11</v>
      </c>
      <c r="CE232" s="28">
        <v>10</v>
      </c>
      <c r="CF232" s="28">
        <v>9</v>
      </c>
      <c r="CG232" s="28">
        <v>7</v>
      </c>
      <c r="CH232" s="28">
        <v>8</v>
      </c>
      <c r="CI232" s="28">
        <v>7</v>
      </c>
      <c r="CJ232" s="28">
        <v>6</v>
      </c>
      <c r="CK232" s="28">
        <v>6</v>
      </c>
      <c r="CL232" s="28">
        <v>4</v>
      </c>
      <c r="CM232" s="28">
        <v>4</v>
      </c>
      <c r="CN232" s="28">
        <v>4</v>
      </c>
      <c r="CO232" s="28">
        <v>3</v>
      </c>
      <c r="CP232" s="28">
        <v>3</v>
      </c>
      <c r="CQ232" s="28">
        <v>4</v>
      </c>
      <c r="CR232" s="28">
        <v>2</v>
      </c>
      <c r="CS232" s="28">
        <v>2</v>
      </c>
      <c r="CT232" s="28">
        <v>2</v>
      </c>
      <c r="CU232" s="28">
        <v>4</v>
      </c>
      <c r="CV232" s="28">
        <v>3</v>
      </c>
      <c r="CW232" s="28">
        <v>2</v>
      </c>
      <c r="CX232" s="28">
        <v>1</v>
      </c>
      <c r="CY232" s="28">
        <v>2</v>
      </c>
      <c r="CZ232" s="28">
        <v>1</v>
      </c>
      <c r="DA232" s="28">
        <v>2</v>
      </c>
      <c r="DB232" s="28">
        <v>1</v>
      </c>
      <c r="DC232" s="28">
        <v>50</v>
      </c>
      <c r="DD232" s="28">
        <v>51</v>
      </c>
      <c r="DE232" s="28">
        <v>51</v>
      </c>
      <c r="DF232" s="28">
        <v>52</v>
      </c>
      <c r="DG232" s="28">
        <v>50</v>
      </c>
      <c r="DH232" s="28">
        <v>50</v>
      </c>
      <c r="DI232" s="28">
        <v>51</v>
      </c>
      <c r="DJ232" s="28">
        <v>49</v>
      </c>
      <c r="DK232" s="28">
        <v>50</v>
      </c>
      <c r="DL232" s="28">
        <v>49</v>
      </c>
      <c r="DM232" s="28">
        <v>48</v>
      </c>
      <c r="DN232" s="28">
        <v>48</v>
      </c>
      <c r="DO232" s="28">
        <v>46</v>
      </c>
      <c r="DP232" s="28">
        <v>46</v>
      </c>
      <c r="DQ232" s="28">
        <v>44</v>
      </c>
      <c r="DR232" s="28">
        <v>43</v>
      </c>
      <c r="DS232" s="28">
        <v>43</v>
      </c>
      <c r="DT232" s="28">
        <v>40</v>
      </c>
      <c r="DU232" s="28">
        <v>40</v>
      </c>
      <c r="DV232" s="28">
        <v>37</v>
      </c>
      <c r="DW232" s="28">
        <v>36</v>
      </c>
      <c r="DX232" s="28">
        <v>34</v>
      </c>
      <c r="DY232" s="28">
        <v>34</v>
      </c>
      <c r="DZ232" s="28">
        <v>32</v>
      </c>
      <c r="EA232" s="28">
        <v>34</v>
      </c>
      <c r="EB232" s="28">
        <v>34</v>
      </c>
      <c r="EC232" s="28">
        <v>35</v>
      </c>
      <c r="ED232" s="28">
        <v>34</v>
      </c>
      <c r="EE232" s="28">
        <v>35</v>
      </c>
      <c r="EF232" s="28">
        <v>36</v>
      </c>
      <c r="EG232" s="28">
        <v>36</v>
      </c>
      <c r="EH232" s="28">
        <v>35</v>
      </c>
      <c r="EI232" s="28">
        <v>35</v>
      </c>
      <c r="EJ232" s="28">
        <v>35</v>
      </c>
      <c r="EK232" s="28">
        <v>33</v>
      </c>
      <c r="EL232" s="28">
        <v>34</v>
      </c>
      <c r="EM232" s="28">
        <v>33</v>
      </c>
      <c r="EN232" s="28">
        <v>32</v>
      </c>
      <c r="EO232" s="28">
        <v>30</v>
      </c>
      <c r="EP232" s="28">
        <v>31</v>
      </c>
      <c r="EQ232" s="28">
        <v>31</v>
      </c>
      <c r="ER232" s="28">
        <v>30</v>
      </c>
      <c r="ES232" s="28">
        <v>31</v>
      </c>
      <c r="ET232" s="28">
        <v>30</v>
      </c>
      <c r="EU232" s="28">
        <v>30</v>
      </c>
      <c r="EV232" s="28">
        <v>29</v>
      </c>
      <c r="EW232" s="28">
        <v>29</v>
      </c>
      <c r="EX232" s="28">
        <v>28</v>
      </c>
      <c r="EY232" s="28">
        <v>28</v>
      </c>
      <c r="EZ232" s="28">
        <v>26</v>
      </c>
      <c r="FA232" s="28">
        <v>28</v>
      </c>
      <c r="FB232" s="28">
        <v>25</v>
      </c>
      <c r="FC232" s="28">
        <v>26</v>
      </c>
      <c r="FD232" s="28">
        <v>27</v>
      </c>
      <c r="FE232" s="28">
        <v>24</v>
      </c>
      <c r="FF232" s="28">
        <v>25</v>
      </c>
      <c r="FG232" s="28">
        <v>24</v>
      </c>
      <c r="FH232" s="28">
        <v>26</v>
      </c>
      <c r="FI232" s="28">
        <v>24</v>
      </c>
      <c r="FJ232" s="28">
        <v>26</v>
      </c>
      <c r="FK232" s="28">
        <v>26</v>
      </c>
      <c r="FL232" s="28">
        <v>23</v>
      </c>
      <c r="FM232" s="28">
        <v>23</v>
      </c>
      <c r="FN232" s="28">
        <v>21</v>
      </c>
      <c r="FO232" s="28">
        <v>22</v>
      </c>
      <c r="FP232" s="28">
        <v>19</v>
      </c>
      <c r="FQ232" s="28">
        <v>20</v>
      </c>
      <c r="FR232" s="28">
        <v>21</v>
      </c>
      <c r="FS232" s="28">
        <v>19</v>
      </c>
      <c r="FT232" s="28">
        <v>18</v>
      </c>
      <c r="FU232" s="28">
        <v>18</v>
      </c>
      <c r="FV232" s="28">
        <v>18</v>
      </c>
      <c r="FW232" s="28">
        <v>16</v>
      </c>
      <c r="FX232" s="28">
        <v>16</v>
      </c>
      <c r="FY232" s="28">
        <v>15</v>
      </c>
      <c r="FZ232" s="28">
        <v>14</v>
      </c>
      <c r="GA232" s="28">
        <v>12</v>
      </c>
      <c r="GB232" s="28">
        <v>13</v>
      </c>
      <c r="GC232" s="28">
        <v>11</v>
      </c>
      <c r="GD232" s="28">
        <v>11</v>
      </c>
      <c r="GE232" s="28">
        <v>9</v>
      </c>
      <c r="GF232" s="28">
        <v>10</v>
      </c>
      <c r="GG232" s="28">
        <v>7</v>
      </c>
      <c r="GH232" s="28">
        <v>8</v>
      </c>
      <c r="GI232" s="28">
        <v>7</v>
      </c>
      <c r="GJ232" s="28">
        <v>6</v>
      </c>
      <c r="GK232" s="28">
        <v>6</v>
      </c>
      <c r="GL232" s="28">
        <v>5</v>
      </c>
      <c r="GM232" s="28">
        <v>5</v>
      </c>
      <c r="GN232" s="28">
        <v>4</v>
      </c>
      <c r="GO232" s="28">
        <v>3</v>
      </c>
      <c r="GP232" s="28">
        <v>1</v>
      </c>
      <c r="GQ232" s="28">
        <v>2</v>
      </c>
      <c r="GR232" s="28">
        <v>3</v>
      </c>
      <c r="GS232" s="28">
        <v>2</v>
      </c>
      <c r="GT232" s="28">
        <v>2</v>
      </c>
      <c r="GU232" s="28">
        <v>2</v>
      </c>
      <c r="GV232" s="28">
        <v>1</v>
      </c>
      <c r="GW232" s="28">
        <v>1</v>
      </c>
      <c r="GX232" s="28">
        <v>3</v>
      </c>
      <c r="GY232" s="29">
        <v>1</v>
      </c>
    </row>
    <row r="233" spans="1:207" s="17" customFormat="1" ht="15.75" customHeight="1" x14ac:dyDescent="0.2">
      <c r="A233" s="23" t="s">
        <v>226</v>
      </c>
      <c r="B233" s="24">
        <v>2021</v>
      </c>
      <c r="C233" s="28">
        <f>SUM(Tabla1[[#This Row],[Hombres_0]:[Hombres_100 y más]])</f>
        <v>2641</v>
      </c>
      <c r="D233" s="28">
        <f>SUM(Tabla1[[#This Row],[Mujeres_0]:[Mujeres_100 y más]])</f>
        <v>2629</v>
      </c>
      <c r="E233" s="24">
        <f>Tabla1[[#This Row],[TOTAL HOMBRES]]+Tabla1[[#This Row],[TOTAL MUJERES]]</f>
        <v>5270</v>
      </c>
      <c r="F233" s="26">
        <v>56</v>
      </c>
      <c r="G233" s="26">
        <v>57</v>
      </c>
      <c r="H233" s="26">
        <v>57</v>
      </c>
      <c r="I233" s="26">
        <v>57</v>
      </c>
      <c r="J233" s="26">
        <v>56</v>
      </c>
      <c r="K233" s="26">
        <v>55</v>
      </c>
      <c r="L233" s="26">
        <v>54</v>
      </c>
      <c r="M233" s="26">
        <v>53</v>
      </c>
      <c r="N233" s="26">
        <v>51</v>
      </c>
      <c r="O233" s="26">
        <v>51</v>
      </c>
      <c r="P233" s="26">
        <v>49</v>
      </c>
      <c r="Q233" s="26">
        <v>49</v>
      </c>
      <c r="R233" s="26">
        <v>47</v>
      </c>
      <c r="S233" s="26">
        <v>46</v>
      </c>
      <c r="T233" s="26">
        <v>46</v>
      </c>
      <c r="U233" s="26">
        <v>45</v>
      </c>
      <c r="V233" s="26">
        <v>44</v>
      </c>
      <c r="W233" s="26">
        <v>44</v>
      </c>
      <c r="X233" s="26">
        <v>42</v>
      </c>
      <c r="Y233" s="26">
        <v>41</v>
      </c>
      <c r="Z233" s="26">
        <v>40</v>
      </c>
      <c r="AA233" s="26">
        <v>38</v>
      </c>
      <c r="AB233" s="26">
        <v>37</v>
      </c>
      <c r="AC233" s="26">
        <v>35</v>
      </c>
      <c r="AD233" s="26">
        <v>33</v>
      </c>
      <c r="AE233" s="26">
        <v>33</v>
      </c>
      <c r="AF233" s="26">
        <v>32</v>
      </c>
      <c r="AG233" s="26">
        <v>31</v>
      </c>
      <c r="AH233" s="26">
        <v>32</v>
      </c>
      <c r="AI233" s="26">
        <v>31</v>
      </c>
      <c r="AJ233" s="26">
        <v>32</v>
      </c>
      <c r="AK233" s="26">
        <v>31</v>
      </c>
      <c r="AL233" s="26">
        <v>32</v>
      </c>
      <c r="AM233" s="26">
        <v>32</v>
      </c>
      <c r="AN233" s="26">
        <v>32</v>
      </c>
      <c r="AO233" s="26">
        <v>32</v>
      </c>
      <c r="AP233" s="26">
        <v>33</v>
      </c>
      <c r="AQ233" s="26">
        <v>32</v>
      </c>
      <c r="AR233" s="26">
        <v>33</v>
      </c>
      <c r="AS233" s="26">
        <v>33</v>
      </c>
      <c r="AT233" s="26">
        <v>33</v>
      </c>
      <c r="AU233" s="26">
        <v>31</v>
      </c>
      <c r="AV233" s="26">
        <v>31</v>
      </c>
      <c r="AW233" s="26">
        <v>31</v>
      </c>
      <c r="AX233" s="26">
        <v>31</v>
      </c>
      <c r="AY233" s="26">
        <v>30</v>
      </c>
      <c r="AZ233" s="26">
        <v>30</v>
      </c>
      <c r="BA233" s="26">
        <v>30</v>
      </c>
      <c r="BB233" s="26">
        <v>30</v>
      </c>
      <c r="BC233" s="26">
        <v>30</v>
      </c>
      <c r="BD233" s="26">
        <v>31</v>
      </c>
      <c r="BE233" s="26">
        <v>30</v>
      </c>
      <c r="BF233" s="26">
        <v>30</v>
      </c>
      <c r="BG233" s="26">
        <v>30</v>
      </c>
      <c r="BH233" s="26">
        <v>29</v>
      </c>
      <c r="BI233" s="26">
        <v>28</v>
      </c>
      <c r="BJ233" s="26">
        <v>27</v>
      </c>
      <c r="BK233" s="26">
        <v>25</v>
      </c>
      <c r="BL233" s="26">
        <v>25</v>
      </c>
      <c r="BM233" s="26">
        <v>22</v>
      </c>
      <c r="BN233" s="26">
        <v>22</v>
      </c>
      <c r="BO233" s="26">
        <v>21</v>
      </c>
      <c r="BP233" s="26">
        <v>19</v>
      </c>
      <c r="BQ233" s="26">
        <v>20</v>
      </c>
      <c r="BR233" s="26">
        <v>20</v>
      </c>
      <c r="BS233" s="26">
        <v>19</v>
      </c>
      <c r="BT233" s="26">
        <v>19</v>
      </c>
      <c r="BU233" s="26">
        <v>19</v>
      </c>
      <c r="BV233" s="26">
        <v>18</v>
      </c>
      <c r="BW233" s="26">
        <v>17</v>
      </c>
      <c r="BX233" s="26">
        <v>19</v>
      </c>
      <c r="BY233" s="26">
        <v>17</v>
      </c>
      <c r="BZ233" s="26">
        <v>15</v>
      </c>
      <c r="CA233" s="26">
        <v>14</v>
      </c>
      <c r="CB233" s="26">
        <v>14</v>
      </c>
      <c r="CC233" s="26">
        <v>12</v>
      </c>
      <c r="CD233" s="26">
        <v>11</v>
      </c>
      <c r="CE233" s="26">
        <v>10</v>
      </c>
      <c r="CF233" s="26">
        <v>8</v>
      </c>
      <c r="CG233" s="26">
        <v>8</v>
      </c>
      <c r="CH233" s="26">
        <v>8</v>
      </c>
      <c r="CI233" s="26">
        <v>6</v>
      </c>
      <c r="CJ233" s="26">
        <v>7</v>
      </c>
      <c r="CK233" s="26">
        <v>6</v>
      </c>
      <c r="CL233" s="26">
        <v>3</v>
      </c>
      <c r="CM233" s="26">
        <v>4</v>
      </c>
      <c r="CN233" s="26">
        <v>5</v>
      </c>
      <c r="CO233" s="26">
        <v>3</v>
      </c>
      <c r="CP233" s="26">
        <v>3</v>
      </c>
      <c r="CQ233" s="26">
        <v>4</v>
      </c>
      <c r="CR233" s="26">
        <v>2</v>
      </c>
      <c r="CS233" s="26">
        <v>2</v>
      </c>
      <c r="CT233" s="26">
        <v>2</v>
      </c>
      <c r="CU233" s="26">
        <v>3</v>
      </c>
      <c r="CV233" s="26">
        <v>4</v>
      </c>
      <c r="CW233" s="26">
        <v>1</v>
      </c>
      <c r="CX233" s="26">
        <v>2</v>
      </c>
      <c r="CY233" s="26">
        <v>1</v>
      </c>
      <c r="CZ233" s="26">
        <v>2</v>
      </c>
      <c r="DA233" s="26">
        <v>2</v>
      </c>
      <c r="DB233" s="26">
        <v>1</v>
      </c>
      <c r="DC233" s="26">
        <v>50</v>
      </c>
      <c r="DD233" s="26">
        <v>51</v>
      </c>
      <c r="DE233" s="26">
        <v>51</v>
      </c>
      <c r="DF233" s="26">
        <v>51</v>
      </c>
      <c r="DG233" s="26">
        <v>51</v>
      </c>
      <c r="DH233" s="26">
        <v>51</v>
      </c>
      <c r="DI233" s="26">
        <v>50</v>
      </c>
      <c r="DJ233" s="26">
        <v>51</v>
      </c>
      <c r="DK233" s="26">
        <v>49</v>
      </c>
      <c r="DL233" s="26">
        <v>49</v>
      </c>
      <c r="DM233" s="26">
        <v>49</v>
      </c>
      <c r="DN233" s="26">
        <v>48</v>
      </c>
      <c r="DO233" s="26">
        <v>47</v>
      </c>
      <c r="DP233" s="26">
        <v>46</v>
      </c>
      <c r="DQ233" s="26">
        <v>45</v>
      </c>
      <c r="DR233" s="26">
        <v>43</v>
      </c>
      <c r="DS233" s="26">
        <v>43</v>
      </c>
      <c r="DT233" s="26">
        <v>41</v>
      </c>
      <c r="DU233" s="26">
        <v>39</v>
      </c>
      <c r="DV233" s="26">
        <v>38</v>
      </c>
      <c r="DW233" s="26">
        <v>37</v>
      </c>
      <c r="DX233" s="26">
        <v>34</v>
      </c>
      <c r="DY233" s="26">
        <v>34</v>
      </c>
      <c r="DZ233" s="26">
        <v>33</v>
      </c>
      <c r="EA233" s="26">
        <v>35</v>
      </c>
      <c r="EB233" s="26">
        <v>34</v>
      </c>
      <c r="EC233" s="26">
        <v>36</v>
      </c>
      <c r="ED233" s="26">
        <v>35</v>
      </c>
      <c r="EE233" s="26">
        <v>35</v>
      </c>
      <c r="EF233" s="26">
        <v>36</v>
      </c>
      <c r="EG233" s="26">
        <v>37</v>
      </c>
      <c r="EH233" s="26">
        <v>35</v>
      </c>
      <c r="EI233" s="26">
        <v>35</v>
      </c>
      <c r="EJ233" s="26">
        <v>34</v>
      </c>
      <c r="EK233" s="26">
        <v>34</v>
      </c>
      <c r="EL233" s="26">
        <v>33</v>
      </c>
      <c r="EM233" s="26">
        <v>33</v>
      </c>
      <c r="EN233" s="26">
        <v>32</v>
      </c>
      <c r="EO233" s="26">
        <v>31</v>
      </c>
      <c r="EP233" s="26">
        <v>31</v>
      </c>
      <c r="EQ233" s="26">
        <v>30</v>
      </c>
      <c r="ER233" s="26">
        <v>32</v>
      </c>
      <c r="ES233" s="26">
        <v>30</v>
      </c>
      <c r="ET233" s="26">
        <v>30</v>
      </c>
      <c r="EU233" s="26">
        <v>30</v>
      </c>
      <c r="EV233" s="26">
        <v>29</v>
      </c>
      <c r="EW233" s="26">
        <v>29</v>
      </c>
      <c r="EX233" s="26">
        <v>28</v>
      </c>
      <c r="EY233" s="26">
        <v>27</v>
      </c>
      <c r="EZ233" s="26">
        <v>26</v>
      </c>
      <c r="FA233" s="26">
        <v>28</v>
      </c>
      <c r="FB233" s="26">
        <v>26</v>
      </c>
      <c r="FC233" s="26">
        <v>26</v>
      </c>
      <c r="FD233" s="26">
        <v>26</v>
      </c>
      <c r="FE233" s="26">
        <v>25</v>
      </c>
      <c r="FF233" s="26">
        <v>25</v>
      </c>
      <c r="FG233" s="26">
        <v>24</v>
      </c>
      <c r="FH233" s="26">
        <v>25</v>
      </c>
      <c r="FI233" s="26">
        <v>26</v>
      </c>
      <c r="FJ233" s="26">
        <v>25</v>
      </c>
      <c r="FK233" s="26">
        <v>26</v>
      </c>
      <c r="FL233" s="26">
        <v>25</v>
      </c>
      <c r="FM233" s="26">
        <v>22</v>
      </c>
      <c r="FN233" s="26">
        <v>22</v>
      </c>
      <c r="FO233" s="26">
        <v>21</v>
      </c>
      <c r="FP233" s="26">
        <v>20</v>
      </c>
      <c r="FQ233" s="26">
        <v>20</v>
      </c>
      <c r="FR233" s="26">
        <v>21</v>
      </c>
      <c r="FS233" s="26">
        <v>20</v>
      </c>
      <c r="FT233" s="26">
        <v>20</v>
      </c>
      <c r="FU233" s="26">
        <v>18</v>
      </c>
      <c r="FV233" s="26">
        <v>18</v>
      </c>
      <c r="FW233" s="26">
        <v>17</v>
      </c>
      <c r="FX233" s="26">
        <v>16</v>
      </c>
      <c r="FY233" s="26">
        <v>15</v>
      </c>
      <c r="FZ233" s="26">
        <v>16</v>
      </c>
      <c r="GA233" s="26">
        <v>12</v>
      </c>
      <c r="GB233" s="26">
        <v>13</v>
      </c>
      <c r="GC233" s="26">
        <v>11</v>
      </c>
      <c r="GD233" s="26">
        <v>11</v>
      </c>
      <c r="GE233" s="26">
        <v>11</v>
      </c>
      <c r="GF233" s="26">
        <v>9</v>
      </c>
      <c r="GG233" s="26">
        <v>8</v>
      </c>
      <c r="GH233" s="26">
        <v>8</v>
      </c>
      <c r="GI233" s="26">
        <v>7</v>
      </c>
      <c r="GJ233" s="26">
        <v>5</v>
      </c>
      <c r="GK233" s="26">
        <v>6</v>
      </c>
      <c r="GL233" s="26">
        <v>5</v>
      </c>
      <c r="GM233" s="26">
        <v>5</v>
      </c>
      <c r="GN233" s="26">
        <v>5</v>
      </c>
      <c r="GO233" s="26">
        <v>3</v>
      </c>
      <c r="GP233" s="26">
        <v>2</v>
      </c>
      <c r="GQ233" s="26">
        <v>2</v>
      </c>
      <c r="GR233" s="26">
        <v>2</v>
      </c>
      <c r="GS233" s="26">
        <v>3</v>
      </c>
      <c r="GT233" s="26">
        <v>1</v>
      </c>
      <c r="GU233" s="26">
        <v>2</v>
      </c>
      <c r="GV233" s="26">
        <v>2</v>
      </c>
      <c r="GW233" s="26">
        <v>1</v>
      </c>
      <c r="GX233" s="26">
        <v>2</v>
      </c>
      <c r="GY233" s="26">
        <v>2</v>
      </c>
    </row>
    <row r="234" spans="1:207" ht="15.75" customHeight="1" x14ac:dyDescent="0.2">
      <c r="A234" s="76" t="s">
        <v>239</v>
      </c>
      <c r="B234" s="77"/>
      <c r="C234" s="77"/>
      <c r="D234" s="77"/>
      <c r="E234" s="77">
        <f>SUBTOTAL(109,Tabla1[TOTAL])</f>
        <v>234171</v>
      </c>
      <c r="F234" s="77">
        <f>SUBTOTAL(109,Tabla1[Hombres_0])</f>
        <v>1709</v>
      </c>
      <c r="G234" s="77">
        <f>SUBTOTAL(109,Tabla1[Hombres_1])</f>
        <v>1751</v>
      </c>
      <c r="H234" s="77">
        <f>SUBTOTAL(109,Tabla1[Hombres_2])</f>
        <v>1780</v>
      </c>
      <c r="I234" s="77">
        <f>SUBTOTAL(109,Tabla1[Hombres_3])</f>
        <v>1790</v>
      </c>
      <c r="J234" s="77">
        <f>SUBTOTAL(109,Tabla1[Hombres_4])</f>
        <v>1798</v>
      </c>
      <c r="K234" s="77">
        <f>SUBTOTAL(109,Tabla1[Hombres_5])</f>
        <v>1800</v>
      </c>
      <c r="L234" s="77">
        <f>SUBTOTAL(109,Tabla1[Hombres_6])</f>
        <v>1810</v>
      </c>
      <c r="M234" s="77">
        <f>SUBTOTAL(109,Tabla1[Hombres_7])</f>
        <v>1814</v>
      </c>
      <c r="N234" s="77">
        <f>SUBTOTAL(109,Tabla1[Hombres_8])</f>
        <v>1814</v>
      </c>
      <c r="O234" s="77">
        <f>SUBTOTAL(109,Tabla1[Hombres_9])</f>
        <v>1826</v>
      </c>
      <c r="P234" s="77">
        <f>SUBTOTAL(109,Tabla1[Hombres_10])</f>
        <v>1828</v>
      </c>
      <c r="Q234" s="77">
        <f>SUBTOTAL(109,Tabla1[Hombres_11])</f>
        <v>1839</v>
      </c>
      <c r="R234" s="77">
        <f>SUBTOTAL(109,Tabla1[Hombres_12])</f>
        <v>1847</v>
      </c>
      <c r="S234" s="77">
        <f>SUBTOTAL(109,Tabla1[Hombres_13])</f>
        <v>1859</v>
      </c>
      <c r="T234" s="77">
        <f>SUBTOTAL(109,Tabla1[Hombres_14])</f>
        <v>1866</v>
      </c>
      <c r="U234" s="77">
        <f>SUBTOTAL(109,Tabla1[Hombres_15])</f>
        <v>1874</v>
      </c>
      <c r="V234" s="77">
        <f>SUBTOTAL(109,Tabla1[Hombres_16])</f>
        <v>1883</v>
      </c>
      <c r="W234" s="77">
        <f>SUBTOTAL(109,Tabla1[Hombres_17])</f>
        <v>1889</v>
      </c>
      <c r="X234" s="77">
        <f>SUBTOTAL(109,Tabla1[Hombres_18])</f>
        <v>1849</v>
      </c>
      <c r="Y234" s="77">
        <f>SUBTOTAL(109,Tabla1[Hombres_19])</f>
        <v>1868</v>
      </c>
      <c r="Z234" s="77">
        <f>SUBTOTAL(109,Tabla1[Hombres_20])</f>
        <v>1884</v>
      </c>
      <c r="AA234" s="77">
        <f>SUBTOTAL(109,Tabla1[Hombres_21])</f>
        <v>1869</v>
      </c>
      <c r="AB234" s="77">
        <f>SUBTOTAL(109,Tabla1[Hombres_22])</f>
        <v>1859</v>
      </c>
      <c r="AC234" s="77">
        <f>SUBTOTAL(109,Tabla1[Hombres_23])</f>
        <v>1849</v>
      </c>
      <c r="AD234" s="77">
        <f>SUBTOTAL(109,Tabla1[Hombres_24])</f>
        <v>1829</v>
      </c>
      <c r="AE234" s="77">
        <f>SUBTOTAL(109,Tabla1[Hombres_25])</f>
        <v>1800</v>
      </c>
      <c r="AF234" s="77">
        <f>SUBTOTAL(109,Tabla1[Hombres_26])</f>
        <v>1778</v>
      </c>
      <c r="AG234" s="77">
        <f>SUBTOTAL(109,Tabla1[Hombres_27])</f>
        <v>1740</v>
      </c>
      <c r="AH234" s="77">
        <f>SUBTOTAL(109,Tabla1[Hombres_28])</f>
        <v>1719</v>
      </c>
      <c r="AI234" s="77">
        <f>SUBTOTAL(109,Tabla1[Hombres_29])</f>
        <v>1665</v>
      </c>
      <c r="AJ234" s="77">
        <f>SUBTOTAL(109,Tabla1[Hombres_30])</f>
        <v>1632</v>
      </c>
      <c r="AK234" s="77">
        <f>SUBTOTAL(109,Tabla1[Hombres_31])</f>
        <v>1612</v>
      </c>
      <c r="AL234" s="77">
        <f>SUBTOTAL(109,Tabla1[Hombres_32])</f>
        <v>1586</v>
      </c>
      <c r="AM234" s="77">
        <f>SUBTOTAL(109,Tabla1[Hombres_33])</f>
        <v>1595</v>
      </c>
      <c r="AN234" s="77">
        <f>SUBTOTAL(109,Tabla1[Hombres_34])</f>
        <v>1571</v>
      </c>
      <c r="AO234" s="77">
        <f>SUBTOTAL(109,Tabla1[Hombres_35])</f>
        <v>1578</v>
      </c>
      <c r="AP234" s="77">
        <f>SUBTOTAL(109,Tabla1[Hombres_36])</f>
        <v>1585</v>
      </c>
      <c r="AQ234" s="77">
        <f>SUBTOTAL(109,Tabla1[Hombres_37])</f>
        <v>1573</v>
      </c>
      <c r="AR234" s="77">
        <f>SUBTOTAL(109,Tabla1[Hombres_38])</f>
        <v>1565</v>
      </c>
      <c r="AS234" s="77">
        <f>SUBTOTAL(109,Tabla1[Hombres_39])</f>
        <v>1555</v>
      </c>
      <c r="AT234" s="77">
        <f>SUBTOTAL(109,Tabla1[Hombres_40])</f>
        <v>1530</v>
      </c>
      <c r="AU234" s="77">
        <f>SUBTOTAL(109,Tabla1[Hombres_41])</f>
        <v>1508</v>
      </c>
      <c r="AV234" s="77">
        <f>SUBTOTAL(109,Tabla1[Hombres_42])</f>
        <v>1470</v>
      </c>
      <c r="AW234" s="77">
        <f>SUBTOTAL(109,Tabla1[Hombres_43])</f>
        <v>1440</v>
      </c>
      <c r="AX234" s="77">
        <f>SUBTOTAL(109,Tabla1[Hombres_44])</f>
        <v>1411</v>
      </c>
      <c r="AY234" s="77">
        <f>SUBTOTAL(109,Tabla1[Hombres_45])</f>
        <v>1377</v>
      </c>
      <c r="AZ234" s="77">
        <f>SUBTOTAL(109,Tabla1[Hombres_46])</f>
        <v>1353</v>
      </c>
      <c r="BA234" s="77">
        <f>SUBTOTAL(109,Tabla1[Hombres_47])</f>
        <v>1324</v>
      </c>
      <c r="BB234" s="77">
        <f>SUBTOTAL(109,Tabla1[Hombres_48])</f>
        <v>1312</v>
      </c>
      <c r="BC234" s="77">
        <f>SUBTOTAL(109,Tabla1[Hombres_49])</f>
        <v>1311</v>
      </c>
      <c r="BD234" s="77">
        <f>SUBTOTAL(109,Tabla1[Hombres_50])</f>
        <v>1303</v>
      </c>
      <c r="BE234" s="77">
        <f>SUBTOTAL(109,Tabla1[Hombres_51])</f>
        <v>1294</v>
      </c>
      <c r="BF234" s="77">
        <f>SUBTOTAL(109,Tabla1[Hombres_52])</f>
        <v>1289</v>
      </c>
      <c r="BG234" s="77">
        <f>SUBTOTAL(109,Tabla1[Hombres_53])</f>
        <v>1286</v>
      </c>
      <c r="BH234" s="77">
        <f>SUBTOTAL(109,Tabla1[Hombres_54])</f>
        <v>1259</v>
      </c>
      <c r="BI234" s="77">
        <f>SUBTOTAL(109,Tabla1[Hombres_55])</f>
        <v>1242</v>
      </c>
      <c r="BJ234" s="77">
        <f>SUBTOTAL(109,Tabla1[Hombres_56])</f>
        <v>1223</v>
      </c>
      <c r="BK234" s="77">
        <f>SUBTOTAL(109,Tabla1[Hombres_57])</f>
        <v>1207</v>
      </c>
      <c r="BL234" s="77">
        <f>SUBTOTAL(109,Tabla1[Hombres_58])</f>
        <v>1190</v>
      </c>
      <c r="BM234" s="77">
        <f>SUBTOTAL(109,Tabla1[Hombres_59])</f>
        <v>1153</v>
      </c>
      <c r="BN234" s="77">
        <f>SUBTOTAL(109,Tabla1[Hombres_60])</f>
        <v>1125</v>
      </c>
      <c r="BO234" s="77">
        <f>SUBTOTAL(109,Tabla1[Hombres_61])</f>
        <v>1090</v>
      </c>
      <c r="BP234" s="77">
        <f>SUBTOTAL(109,Tabla1[Hombres_62])</f>
        <v>1052</v>
      </c>
      <c r="BQ234" s="77">
        <f>SUBTOTAL(109,Tabla1[Hombres_63])</f>
        <v>1016</v>
      </c>
      <c r="BR234" s="77">
        <f>SUBTOTAL(109,Tabla1[Hombres_64])</f>
        <v>973</v>
      </c>
      <c r="BS234" s="77">
        <f>SUBTOTAL(109,Tabla1[Hombres_65])</f>
        <v>938</v>
      </c>
      <c r="BT234" s="77">
        <f>SUBTOTAL(109,Tabla1[Hombres_66])</f>
        <v>893</v>
      </c>
      <c r="BU234" s="77">
        <f>SUBTOTAL(109,Tabla1[Hombres_67])</f>
        <v>839</v>
      </c>
      <c r="BV234" s="77">
        <f>SUBTOTAL(109,Tabla1[Hombres_68])</f>
        <v>800</v>
      </c>
      <c r="BW234" s="77">
        <f>SUBTOTAL(109,Tabla1[Hombres_69])</f>
        <v>747</v>
      </c>
      <c r="BX234" s="77">
        <f>SUBTOTAL(109,Tabla1[Hombres_70])</f>
        <v>698</v>
      </c>
      <c r="BY234" s="77">
        <f>SUBTOTAL(109,Tabla1[Hombres_71])</f>
        <v>652</v>
      </c>
      <c r="BZ234" s="77">
        <f>SUBTOTAL(109,Tabla1[Hombres_72])</f>
        <v>600</v>
      </c>
      <c r="CA234" s="77">
        <f>SUBTOTAL(109,Tabla1[Hombres_73])</f>
        <v>563</v>
      </c>
      <c r="CB234" s="77">
        <f>SUBTOTAL(109,Tabla1[Hombres_74])</f>
        <v>503</v>
      </c>
      <c r="CC234" s="77">
        <f>SUBTOTAL(109,Tabla1[Hombres_75])</f>
        <v>462</v>
      </c>
      <c r="CD234" s="77">
        <f>SUBTOTAL(109,Tabla1[Hombres_76])</f>
        <v>431</v>
      </c>
      <c r="CE234" s="77">
        <f>SUBTOTAL(109,Tabla1[Hombres_77])</f>
        <v>392</v>
      </c>
      <c r="CF234" s="77">
        <f>SUBTOTAL(109,Tabla1[Hombres_78])</f>
        <v>363</v>
      </c>
      <c r="CG234" s="77">
        <f>SUBTOTAL(109,Tabla1[Hombres_79])</f>
        <v>324</v>
      </c>
      <c r="CH234" s="77">
        <f>SUBTOTAL(109,Tabla1[Hombres_80])</f>
        <v>300</v>
      </c>
      <c r="CI234" s="77">
        <f>SUBTOTAL(109,Tabla1[Hombres_81])</f>
        <v>270</v>
      </c>
      <c r="CJ234" s="77">
        <f>SUBTOTAL(109,Tabla1[Hombres_82])</f>
        <v>261</v>
      </c>
      <c r="CK234" s="77">
        <f>SUBTOTAL(109,Tabla1[Hombres_83])</f>
        <v>227</v>
      </c>
      <c r="CL234" s="77">
        <f>SUBTOTAL(109,Tabla1[Hombres_84])</f>
        <v>205</v>
      </c>
      <c r="CM234" s="77">
        <f>SUBTOTAL(109,Tabla1[Hombres_85])</f>
        <v>184</v>
      </c>
      <c r="CN234" s="77">
        <f>SUBTOTAL(109,Tabla1[Hombres_86])</f>
        <v>167</v>
      </c>
      <c r="CO234" s="77">
        <f>SUBTOTAL(109,Tabla1[Hombres_87])</f>
        <v>149</v>
      </c>
      <c r="CP234" s="77">
        <f>SUBTOTAL(109,Tabla1[Hombres_88])</f>
        <v>131</v>
      </c>
      <c r="CQ234" s="77">
        <f>SUBTOTAL(109,Tabla1[Hombres_89])</f>
        <v>107</v>
      </c>
      <c r="CR234" s="77">
        <f>SUBTOTAL(109,Tabla1[Hombres_90])</f>
        <v>99</v>
      </c>
      <c r="CS234" s="77">
        <f>SUBTOTAL(109,Tabla1[Hombres_91])</f>
        <v>91</v>
      </c>
      <c r="CT234" s="77">
        <f>SUBTOTAL(109,Tabla1[Hombres_92])</f>
        <v>77</v>
      </c>
      <c r="CU234" s="77">
        <f>SUBTOTAL(109,Tabla1[Hombres_93])</f>
        <v>65</v>
      </c>
      <c r="CV234" s="77">
        <f>SUBTOTAL(109,Tabla1[Hombres_94])</f>
        <v>55</v>
      </c>
      <c r="CW234" s="77">
        <f>SUBTOTAL(109,Tabla1[Hombres_95])</f>
        <v>44</v>
      </c>
      <c r="CX234" s="77">
        <f>SUBTOTAL(109,Tabla1[Hombres_96])</f>
        <v>35</v>
      </c>
      <c r="CY234" s="77">
        <f>SUBTOTAL(109,Tabla1[Hombres_97])</f>
        <v>21</v>
      </c>
      <c r="CZ234" s="77">
        <f>SUBTOTAL(109,Tabla1[Hombres_98])</f>
        <v>32</v>
      </c>
      <c r="DA234" s="77">
        <f>SUBTOTAL(109,Tabla1[Hombres_99])</f>
        <v>36</v>
      </c>
      <c r="DB234" s="77">
        <f>SUBTOTAL(109,Tabla1[Hombres_100 y más])</f>
        <v>24</v>
      </c>
      <c r="DC234" s="77">
        <f>SUBTOTAL(109,Tabla1[Mujeres_0])</f>
        <v>1618</v>
      </c>
      <c r="DD234" s="77">
        <f>SUBTOTAL(109,Tabla1[Mujeres_1])</f>
        <v>1652</v>
      </c>
      <c r="DE234" s="77">
        <f>SUBTOTAL(109,Tabla1[Mujeres_2])</f>
        <v>1686</v>
      </c>
      <c r="DF234" s="77">
        <f>SUBTOTAL(109,Tabla1[Mujeres_3])</f>
        <v>1713</v>
      </c>
      <c r="DG234" s="77">
        <f>SUBTOTAL(109,Tabla1[Mujeres_4])</f>
        <v>1702</v>
      </c>
      <c r="DH234" s="77">
        <f>SUBTOTAL(109,Tabla1[Mujeres_5])</f>
        <v>1711</v>
      </c>
      <c r="DI234" s="77">
        <f>SUBTOTAL(109,Tabla1[Mujeres_6])</f>
        <v>1695</v>
      </c>
      <c r="DJ234" s="77">
        <f>SUBTOTAL(109,Tabla1[Mujeres_7])</f>
        <v>1698</v>
      </c>
      <c r="DK234" s="77">
        <f>SUBTOTAL(109,Tabla1[Mujeres_8])</f>
        <v>1694</v>
      </c>
      <c r="DL234" s="77">
        <f>SUBTOTAL(109,Tabla1[Mujeres_9])</f>
        <v>1688</v>
      </c>
      <c r="DM234" s="77">
        <f>SUBTOTAL(109,Tabla1[Mujeres_10])</f>
        <v>1695</v>
      </c>
      <c r="DN234" s="77">
        <f>SUBTOTAL(109,Tabla1[Mujeres_11])</f>
        <v>1702</v>
      </c>
      <c r="DO234" s="77">
        <f>SUBTOTAL(109,Tabla1[Mujeres_12])</f>
        <v>1694</v>
      </c>
      <c r="DP234" s="77">
        <f>SUBTOTAL(109,Tabla1[Mujeres_13])</f>
        <v>1704</v>
      </c>
      <c r="DQ234" s="77">
        <f>SUBTOTAL(109,Tabla1[Mujeres_14])</f>
        <v>1712</v>
      </c>
      <c r="DR234" s="77">
        <f>SUBTOTAL(109,Tabla1[Mujeres_15])</f>
        <v>1713</v>
      </c>
      <c r="DS234" s="77">
        <f>SUBTOTAL(109,Tabla1[Mujeres_16])</f>
        <v>1725</v>
      </c>
      <c r="DT234" s="77">
        <f>SUBTOTAL(109,Tabla1[Mujeres_17])</f>
        <v>1737</v>
      </c>
      <c r="DU234" s="77">
        <f>SUBTOTAL(109,Tabla1[Mujeres_18])</f>
        <v>1744</v>
      </c>
      <c r="DV234" s="77">
        <f>SUBTOTAL(109,Tabla1[Mujeres_19])</f>
        <v>1755</v>
      </c>
      <c r="DW234" s="77">
        <f>SUBTOTAL(109,Tabla1[Mujeres_20])</f>
        <v>1761</v>
      </c>
      <c r="DX234" s="77">
        <f>SUBTOTAL(109,Tabla1[Mujeres_21])</f>
        <v>1770</v>
      </c>
      <c r="DY234" s="77">
        <f>SUBTOTAL(109,Tabla1[Mujeres_22])</f>
        <v>1777</v>
      </c>
      <c r="DZ234" s="77">
        <f>SUBTOTAL(109,Tabla1[Mujeres_23])</f>
        <v>1773</v>
      </c>
      <c r="EA234" s="77">
        <f>SUBTOTAL(109,Tabla1[Mujeres_24])</f>
        <v>1784</v>
      </c>
      <c r="EB234" s="77">
        <f>SUBTOTAL(109,Tabla1[Mujeres_25])</f>
        <v>1770</v>
      </c>
      <c r="EC234" s="77">
        <f>SUBTOTAL(109,Tabla1[Mujeres_26])</f>
        <v>1770</v>
      </c>
      <c r="ED234" s="77">
        <f>SUBTOTAL(109,Tabla1[Mujeres_27])</f>
        <v>1748</v>
      </c>
      <c r="EE234" s="77">
        <f>SUBTOTAL(109,Tabla1[Mujeres_28])</f>
        <v>1734</v>
      </c>
      <c r="EF234" s="77">
        <f>SUBTOTAL(109,Tabla1[Mujeres_29])</f>
        <v>1703</v>
      </c>
      <c r="EG234" s="77">
        <f>SUBTOTAL(109,Tabla1[Mujeres_30])</f>
        <v>1682</v>
      </c>
      <c r="EH234" s="77">
        <f>SUBTOTAL(109,Tabla1[Mujeres_31])</f>
        <v>1672</v>
      </c>
      <c r="EI234" s="77">
        <f>SUBTOTAL(109,Tabla1[Mujeres_32])</f>
        <v>1675</v>
      </c>
      <c r="EJ234" s="77">
        <f>SUBTOTAL(109,Tabla1[Mujeres_33])</f>
        <v>1676</v>
      </c>
      <c r="EK234" s="77">
        <f>SUBTOTAL(109,Tabla1[Mujeres_34])</f>
        <v>1683</v>
      </c>
      <c r="EL234" s="77">
        <f>SUBTOTAL(109,Tabla1[Mujeres_35])</f>
        <v>1696</v>
      </c>
      <c r="EM234" s="77">
        <f>SUBTOTAL(109,Tabla1[Mujeres_36])</f>
        <v>1692</v>
      </c>
      <c r="EN234" s="77">
        <f>SUBTOTAL(109,Tabla1[Mujeres_37])</f>
        <v>1690</v>
      </c>
      <c r="EO234" s="77">
        <f>SUBTOTAL(109,Tabla1[Mujeres_38])</f>
        <v>1687</v>
      </c>
      <c r="EP234" s="77">
        <f>SUBTOTAL(109,Tabla1[Mujeres_39])</f>
        <v>1671</v>
      </c>
      <c r="EQ234" s="77">
        <f>SUBTOTAL(109,Tabla1[Mujeres_40])</f>
        <v>1654</v>
      </c>
      <c r="ER234" s="77">
        <f>SUBTOTAL(109,Tabla1[Mujeres_41])</f>
        <v>1627</v>
      </c>
      <c r="ES234" s="77">
        <f>SUBTOTAL(109,Tabla1[Mujeres_42])</f>
        <v>1606</v>
      </c>
      <c r="ET234" s="77">
        <f>SUBTOTAL(109,Tabla1[Mujeres_43])</f>
        <v>1573</v>
      </c>
      <c r="EU234" s="77">
        <f>SUBTOTAL(109,Tabla1[Mujeres_44])</f>
        <v>1549</v>
      </c>
      <c r="EV234" s="77">
        <f>SUBTOTAL(109,Tabla1[Mujeres_45])</f>
        <v>1529</v>
      </c>
      <c r="EW234" s="77">
        <f>SUBTOTAL(109,Tabla1[Mujeres_46])</f>
        <v>1514</v>
      </c>
      <c r="EX234" s="77">
        <f>SUBTOTAL(109,Tabla1[Mujeres_47])</f>
        <v>1507</v>
      </c>
      <c r="EY234" s="77">
        <f>SUBTOTAL(109,Tabla1[Mujeres_48])</f>
        <v>1513</v>
      </c>
      <c r="EZ234" s="77">
        <f>SUBTOTAL(109,Tabla1[Mujeres_49])</f>
        <v>1520</v>
      </c>
      <c r="FA234" s="77">
        <f>SUBTOTAL(109,Tabla1[Mujeres_50])</f>
        <v>1523</v>
      </c>
      <c r="FB234" s="77">
        <f>SUBTOTAL(109,Tabla1[Mujeres_51])</f>
        <v>1523</v>
      </c>
      <c r="FC234" s="77">
        <f>SUBTOTAL(109,Tabla1[Mujeres_52])</f>
        <v>1530</v>
      </c>
      <c r="FD234" s="77">
        <f>SUBTOTAL(109,Tabla1[Mujeres_53])</f>
        <v>1524</v>
      </c>
      <c r="FE234" s="77">
        <f>SUBTOTAL(109,Tabla1[Mujeres_54])</f>
        <v>1501</v>
      </c>
      <c r="FF234" s="77">
        <f>SUBTOTAL(109,Tabla1[Mujeres_55])</f>
        <v>1484</v>
      </c>
      <c r="FG234" s="77">
        <f>SUBTOTAL(109,Tabla1[Mujeres_56])</f>
        <v>1462</v>
      </c>
      <c r="FH234" s="77">
        <f>SUBTOTAL(109,Tabla1[Mujeres_57])</f>
        <v>1436</v>
      </c>
      <c r="FI234" s="77">
        <f>SUBTOTAL(109,Tabla1[Mujeres_58])</f>
        <v>1400</v>
      </c>
      <c r="FJ234" s="77">
        <f>SUBTOTAL(109,Tabla1[Mujeres_59])</f>
        <v>1363</v>
      </c>
      <c r="FK234" s="77">
        <f>SUBTOTAL(109,Tabla1[Mujeres_60])</f>
        <v>1321</v>
      </c>
      <c r="FL234" s="77">
        <f>SUBTOTAL(109,Tabla1[Mujeres_61])</f>
        <v>1278</v>
      </c>
      <c r="FM234" s="77">
        <f>SUBTOTAL(109,Tabla1[Mujeres_62])</f>
        <v>1241</v>
      </c>
      <c r="FN234" s="77">
        <f>SUBTOTAL(109,Tabla1[Mujeres_63])</f>
        <v>1201</v>
      </c>
      <c r="FO234" s="77">
        <f>SUBTOTAL(109,Tabla1[Mujeres_64])</f>
        <v>1155</v>
      </c>
      <c r="FP234" s="77">
        <f>SUBTOTAL(109,Tabla1[Mujeres_65])</f>
        <v>1102</v>
      </c>
      <c r="FQ234" s="77">
        <f>SUBTOTAL(109,Tabla1[Mujeres_66])</f>
        <v>1046</v>
      </c>
      <c r="FR234" s="77">
        <f>SUBTOTAL(109,Tabla1[Mujeres_67])</f>
        <v>1006</v>
      </c>
      <c r="FS234" s="77">
        <f>SUBTOTAL(109,Tabla1[Mujeres_68])</f>
        <v>949</v>
      </c>
      <c r="FT234" s="77">
        <f>SUBTOTAL(109,Tabla1[Mujeres_69])</f>
        <v>898</v>
      </c>
      <c r="FU234" s="77">
        <f>SUBTOTAL(109,Tabla1[Mujeres_70])</f>
        <v>850</v>
      </c>
      <c r="FV234" s="77">
        <f>SUBTOTAL(109,Tabla1[Mujeres_71])</f>
        <v>802</v>
      </c>
      <c r="FW234" s="77">
        <f>SUBTOTAL(109,Tabla1[Mujeres_72])</f>
        <v>742</v>
      </c>
      <c r="FX234" s="77">
        <f>SUBTOTAL(109,Tabla1[Mujeres_73])</f>
        <v>703</v>
      </c>
      <c r="FY234" s="77">
        <f>SUBTOTAL(109,Tabla1[Mujeres_74])</f>
        <v>657</v>
      </c>
      <c r="FZ234" s="77">
        <f>SUBTOTAL(109,Tabla1[Mujeres_75])</f>
        <v>615</v>
      </c>
      <c r="GA234" s="77">
        <f>SUBTOTAL(109,Tabla1[Mujeres_76])</f>
        <v>574</v>
      </c>
      <c r="GB234" s="77">
        <f>SUBTOTAL(109,Tabla1[Mujeres_77])</f>
        <v>540</v>
      </c>
      <c r="GC234" s="77">
        <f>SUBTOTAL(109,Tabla1[Mujeres_78])</f>
        <v>495</v>
      </c>
      <c r="GD234" s="77">
        <f>SUBTOTAL(109,Tabla1[Mujeres_79])</f>
        <v>460</v>
      </c>
      <c r="GE234" s="77">
        <f>SUBTOTAL(109,Tabla1[Mujeres_80])</f>
        <v>431</v>
      </c>
      <c r="GF234" s="77">
        <f>SUBTOTAL(109,Tabla1[Mujeres_81])</f>
        <v>388</v>
      </c>
      <c r="GG234" s="77">
        <f>SUBTOTAL(109,Tabla1[Mujeres_82])</f>
        <v>359</v>
      </c>
      <c r="GH234" s="77">
        <f>SUBTOTAL(109,Tabla1[Mujeres_83])</f>
        <v>326</v>
      </c>
      <c r="GI234" s="77">
        <f>SUBTOTAL(109,Tabla1[Mujeres_84])</f>
        <v>295</v>
      </c>
      <c r="GJ234" s="77">
        <f>SUBTOTAL(109,Tabla1[Mujeres_85])</f>
        <v>272</v>
      </c>
      <c r="GK234" s="77">
        <f>SUBTOTAL(109,Tabla1[Mujeres_86])</f>
        <v>244</v>
      </c>
      <c r="GL234" s="77">
        <f>SUBTOTAL(109,Tabla1[Mujeres_87])</f>
        <v>223</v>
      </c>
      <c r="GM234" s="77">
        <f>SUBTOTAL(109,Tabla1[Mujeres_88])</f>
        <v>204</v>
      </c>
      <c r="GN234" s="77">
        <f>SUBTOTAL(109,Tabla1[Mujeres_89])</f>
        <v>180</v>
      </c>
      <c r="GO234" s="77">
        <f>SUBTOTAL(109,Tabla1[Mujeres_90])</f>
        <v>159</v>
      </c>
      <c r="GP234" s="77">
        <f>SUBTOTAL(109,Tabla1[Mujeres_91])</f>
        <v>141</v>
      </c>
      <c r="GQ234" s="77">
        <f>SUBTOTAL(109,Tabla1[Mujeres_92])</f>
        <v>124</v>
      </c>
      <c r="GR234" s="77">
        <f>SUBTOTAL(109,Tabla1[Mujeres_93])</f>
        <v>102</v>
      </c>
      <c r="GS234" s="77">
        <f>SUBTOTAL(109,Tabla1[Mujeres_94])</f>
        <v>100</v>
      </c>
      <c r="GT234" s="77">
        <f>SUBTOTAL(109,Tabla1[Mujeres_95])</f>
        <v>88</v>
      </c>
      <c r="GU234" s="77">
        <f>SUBTOTAL(109,Tabla1[Mujeres_96])</f>
        <v>65</v>
      </c>
      <c r="GV234" s="77">
        <f>SUBTOTAL(109,Tabla1[Mujeres_97])</f>
        <v>47</v>
      </c>
      <c r="GW234" s="77">
        <f>SUBTOTAL(109,Tabla1[Mujeres_98])</f>
        <v>31</v>
      </c>
      <c r="GX234" s="77">
        <f>SUBTOTAL(109,Tabla1[Mujeres_99])</f>
        <v>58</v>
      </c>
      <c r="GY234" s="77">
        <f>SUBTOTAL(109,Tabla1[Mujeres_100 y más])</f>
        <v>48</v>
      </c>
    </row>
  </sheetData>
  <mergeCells count="1">
    <mergeCell ref="A1:I1"/>
  </mergeCells>
  <pageMargins left="0.7" right="0.7" top="0.75" bottom="0.75" header="0.3" footer="0.3"/>
  <pageSetup paperSize="9" orientation="portrait"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D25" sqref="D25"/>
    </sheetView>
  </sheetViews>
  <sheetFormatPr baseColWidth="10" defaultRowHeight="12.75" x14ac:dyDescent="0.2"/>
  <cols>
    <col min="1" max="3" width="11.42578125" style="4"/>
    <col min="4" max="4" width="24.140625" style="4" customWidth="1"/>
    <col min="5" max="16384" width="11.42578125" style="4"/>
  </cols>
  <sheetData>
    <row r="2" spans="2:4" ht="15" x14ac:dyDescent="0.25">
      <c r="B2" s="8" t="s">
        <v>0</v>
      </c>
      <c r="C2" s="8" t="s">
        <v>1</v>
      </c>
      <c r="D2" s="8" t="s">
        <v>347</v>
      </c>
    </row>
    <row r="3" spans="2:4" ht="15" x14ac:dyDescent="0.25">
      <c r="B3" s="5" t="s">
        <v>223</v>
      </c>
      <c r="C3" s="5">
        <v>2018</v>
      </c>
      <c r="D3" s="10">
        <v>199459356759</v>
      </c>
    </row>
    <row r="4" spans="2:4" ht="15" x14ac:dyDescent="0.25">
      <c r="B4" s="1" t="s">
        <v>223</v>
      </c>
      <c r="C4" s="1">
        <v>2019</v>
      </c>
      <c r="D4" s="117">
        <v>224654875053</v>
      </c>
    </row>
    <row r="5" spans="2:4" ht="15" x14ac:dyDescent="0.25">
      <c r="B5" s="5" t="s">
        <v>223</v>
      </c>
      <c r="C5" s="5">
        <v>2020</v>
      </c>
      <c r="D5" s="118">
        <v>187433276683</v>
      </c>
    </row>
    <row r="6" spans="2:4" ht="15" x14ac:dyDescent="0.25">
      <c r="B6" s="1" t="s">
        <v>223</v>
      </c>
      <c r="C6" s="1">
        <v>2021</v>
      </c>
      <c r="D6" s="117">
        <v>230271954565</v>
      </c>
    </row>
    <row r="8" spans="2:4" ht="15" x14ac:dyDescent="0.25">
      <c r="B8" s="8" t="s">
        <v>0</v>
      </c>
      <c r="C8" s="8" t="s">
        <v>1</v>
      </c>
      <c r="D8" s="8" t="s">
        <v>347</v>
      </c>
    </row>
    <row r="9" spans="2:4" ht="15" x14ac:dyDescent="0.25">
      <c r="B9" s="5" t="s">
        <v>207</v>
      </c>
      <c r="C9" s="5">
        <v>2018</v>
      </c>
      <c r="D9" s="10">
        <v>26393307726</v>
      </c>
    </row>
    <row r="10" spans="2:4" ht="15" x14ac:dyDescent="0.25">
      <c r="B10" s="1" t="s">
        <v>207</v>
      </c>
      <c r="C10" s="1">
        <v>2019</v>
      </c>
      <c r="D10" s="117">
        <v>31612344127</v>
      </c>
    </row>
    <row r="11" spans="2:4" ht="15" x14ac:dyDescent="0.25">
      <c r="B11" s="5" t="s">
        <v>207</v>
      </c>
      <c r="C11" s="5">
        <v>2020</v>
      </c>
      <c r="D11" s="118">
        <v>24570772275</v>
      </c>
    </row>
    <row r="12" spans="2:4" ht="15" x14ac:dyDescent="0.25">
      <c r="B12" s="1" t="s">
        <v>207</v>
      </c>
      <c r="C12" s="1">
        <v>2021</v>
      </c>
      <c r="D12" s="117" t="s">
        <v>348</v>
      </c>
    </row>
    <row r="14" spans="2:4" ht="15" x14ac:dyDescent="0.25">
      <c r="B14" s="8" t="s">
        <v>0</v>
      </c>
      <c r="C14" s="8" t="s">
        <v>1</v>
      </c>
      <c r="D14" s="8" t="s">
        <v>347</v>
      </c>
    </row>
    <row r="15" spans="2:4" ht="15" x14ac:dyDescent="0.25">
      <c r="B15" s="5" t="s">
        <v>218</v>
      </c>
      <c r="C15" s="5">
        <v>2018</v>
      </c>
      <c r="D15" s="118">
        <v>36304337620</v>
      </c>
    </row>
    <row r="16" spans="2:4" ht="15" x14ac:dyDescent="0.25">
      <c r="B16" s="1" t="s">
        <v>218</v>
      </c>
      <c r="C16" s="1">
        <v>2019</v>
      </c>
      <c r="D16" s="117">
        <v>42836726998</v>
      </c>
    </row>
    <row r="17" spans="2:4" ht="15" x14ac:dyDescent="0.25">
      <c r="B17" s="5" t="s">
        <v>218</v>
      </c>
      <c r="C17" s="5">
        <v>2020</v>
      </c>
      <c r="D17" s="118">
        <v>39212932872</v>
      </c>
    </row>
    <row r="18" spans="2:4" ht="15" x14ac:dyDescent="0.25">
      <c r="B18" s="1" t="s">
        <v>218</v>
      </c>
      <c r="C18" s="1">
        <v>2021</v>
      </c>
      <c r="D18" s="117" t="s">
        <v>348</v>
      </c>
    </row>
    <row r="20" spans="2:4" ht="15" x14ac:dyDescent="0.25">
      <c r="B20" s="8" t="s">
        <v>0</v>
      </c>
      <c r="C20" s="8" t="s">
        <v>1</v>
      </c>
      <c r="D20" s="8" t="s">
        <v>347</v>
      </c>
    </row>
    <row r="21" spans="2:4" ht="15" x14ac:dyDescent="0.25">
      <c r="B21" s="5" t="s">
        <v>224</v>
      </c>
      <c r="C21" s="5">
        <v>2018</v>
      </c>
      <c r="D21" s="118">
        <v>20717607229</v>
      </c>
    </row>
    <row r="22" spans="2:4" ht="15" x14ac:dyDescent="0.25">
      <c r="B22" s="1" t="s">
        <v>224</v>
      </c>
      <c r="C22" s="1">
        <v>2019</v>
      </c>
      <c r="D22" s="117">
        <v>28399197188</v>
      </c>
    </row>
    <row r="23" spans="2:4" ht="15" x14ac:dyDescent="0.25">
      <c r="B23" s="5" t="s">
        <v>224</v>
      </c>
      <c r="C23" s="5">
        <v>2020</v>
      </c>
      <c r="D23" s="118">
        <v>26428145031</v>
      </c>
    </row>
    <row r="24" spans="2:4" ht="15" x14ac:dyDescent="0.25">
      <c r="B24" s="1" t="s">
        <v>224</v>
      </c>
      <c r="C24" s="1">
        <v>2021</v>
      </c>
      <c r="D24" s="117" t="s">
        <v>348</v>
      </c>
    </row>
    <row r="31" spans="2:4" ht="15" x14ac:dyDescent="0.25">
      <c r="C31" s="8" t="s">
        <v>1</v>
      </c>
      <c r="D31" s="8" t="s">
        <v>4</v>
      </c>
    </row>
    <row r="32" spans="2:4" ht="15" x14ac:dyDescent="0.25">
      <c r="C32" s="5">
        <v>2011</v>
      </c>
      <c r="D32" s="118">
        <v>260590861548</v>
      </c>
    </row>
    <row r="33" spans="3:4" ht="15" x14ac:dyDescent="0.25">
      <c r="C33" s="1">
        <v>2012</v>
      </c>
      <c r="D33" s="117">
        <v>258108116605</v>
      </c>
    </row>
    <row r="34" spans="3:4" ht="15" x14ac:dyDescent="0.25">
      <c r="C34" s="5">
        <v>2013</v>
      </c>
      <c r="D34" s="118">
        <v>302511362737</v>
      </c>
    </row>
    <row r="35" spans="3:4" ht="15" x14ac:dyDescent="0.25">
      <c r="C35" s="1">
        <v>2014</v>
      </c>
      <c r="D35" s="117">
        <v>324132527358</v>
      </c>
    </row>
    <row r="36" spans="3:4" ht="15" x14ac:dyDescent="0.25">
      <c r="C36" s="5">
        <v>2015</v>
      </c>
      <c r="D36" s="118">
        <v>386973491106</v>
      </c>
    </row>
    <row r="37" spans="3:4" ht="15" x14ac:dyDescent="0.25">
      <c r="C37" s="1">
        <v>2016</v>
      </c>
      <c r="D37" s="117">
        <v>366512117016</v>
      </c>
    </row>
    <row r="38" spans="3:4" ht="15" x14ac:dyDescent="0.25">
      <c r="C38" s="5">
        <v>2017</v>
      </c>
      <c r="D38" s="118">
        <v>406375888381</v>
      </c>
    </row>
    <row r="39" spans="3:4" ht="15" x14ac:dyDescent="0.25">
      <c r="C39" s="1">
        <v>2018</v>
      </c>
      <c r="D39" s="117">
        <v>425321474571</v>
      </c>
    </row>
    <row r="40" spans="3:4" ht="15" x14ac:dyDescent="0.25">
      <c r="C40" s="5">
        <v>2019</v>
      </c>
      <c r="D40" s="118">
        <v>479683472927</v>
      </c>
    </row>
    <row r="41" spans="3:4" ht="15" x14ac:dyDescent="0.25">
      <c r="C41" s="1">
        <v>2020</v>
      </c>
      <c r="D41" s="117">
        <v>413452575250</v>
      </c>
    </row>
    <row r="42" spans="3:4" ht="15" x14ac:dyDescent="0.25">
      <c r="C42" s="5">
        <v>2021</v>
      </c>
      <c r="D42" s="118">
        <v>230271954565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F238"/>
  <sheetViews>
    <sheetView topLeftCell="A223" workbookViewId="0">
      <selection activeCell="D241" sqref="D241"/>
    </sheetView>
  </sheetViews>
  <sheetFormatPr baseColWidth="10" defaultColWidth="14.42578125" defaultRowHeight="15.75" customHeight="1" x14ac:dyDescent="0.2"/>
  <cols>
    <col min="1" max="1" width="14.42578125" style="18"/>
    <col min="2" max="2" width="16" style="146" customWidth="1"/>
    <col min="3" max="3" width="14.42578125" style="146"/>
    <col min="4" max="4" width="28.42578125" style="146" customWidth="1"/>
    <col min="5" max="5" width="32.85546875" style="146" customWidth="1"/>
    <col min="6" max="16384" width="14.42578125" style="18"/>
  </cols>
  <sheetData>
    <row r="1" spans="2:5" ht="25.5" customHeight="1" x14ac:dyDescent="0.2">
      <c r="B1" s="353" t="s">
        <v>349</v>
      </c>
      <c r="C1" s="354"/>
      <c r="D1" s="354"/>
      <c r="E1" s="355"/>
    </row>
    <row r="2" spans="2:5" ht="15.75" customHeight="1" x14ac:dyDescent="0.2">
      <c r="B2" s="18"/>
      <c r="C2" s="18"/>
      <c r="D2" s="18"/>
      <c r="E2" s="18"/>
    </row>
    <row r="3" spans="2:5" ht="15.75" customHeight="1" x14ac:dyDescent="0.2">
      <c r="B3" s="18"/>
      <c r="C3" s="18"/>
      <c r="D3" s="18"/>
      <c r="E3" s="18"/>
    </row>
    <row r="4" spans="2:5" ht="15.75" customHeight="1" x14ac:dyDescent="0.2">
      <c r="B4" s="18"/>
      <c r="C4" s="18"/>
      <c r="D4" s="18"/>
      <c r="E4" s="18"/>
    </row>
    <row r="5" spans="2:5" ht="15.75" customHeight="1" x14ac:dyDescent="0.2">
      <c r="B5" s="18"/>
      <c r="C5" s="18"/>
      <c r="D5" s="18"/>
      <c r="E5" s="18"/>
    </row>
    <row r="6" spans="2:5" ht="15.75" customHeight="1" x14ac:dyDescent="0.2">
      <c r="B6" s="18"/>
      <c r="C6" s="18"/>
      <c r="D6" s="18"/>
      <c r="E6" s="18"/>
    </row>
    <row r="7" spans="2:5" ht="15.75" customHeight="1" x14ac:dyDescent="0.2">
      <c r="B7" s="18"/>
      <c r="C7" s="18"/>
      <c r="D7" s="18"/>
      <c r="E7" s="18"/>
    </row>
    <row r="8" spans="2:5" ht="15.75" customHeight="1" x14ac:dyDescent="0.2">
      <c r="B8" s="18"/>
      <c r="C8" s="18"/>
      <c r="D8" s="18"/>
      <c r="E8" s="18"/>
    </row>
    <row r="9" spans="2:5" ht="15.75" customHeight="1" x14ac:dyDescent="0.2">
      <c r="B9" s="18"/>
      <c r="C9" s="18"/>
      <c r="D9" s="18"/>
      <c r="E9" s="18"/>
    </row>
    <row r="10" spans="2:5" ht="15.75" customHeight="1" x14ac:dyDescent="0.2">
      <c r="B10" s="18"/>
      <c r="C10" s="18"/>
      <c r="D10" s="18"/>
      <c r="E10" s="18"/>
    </row>
    <row r="11" spans="2:5" ht="15.75" customHeight="1" x14ac:dyDescent="0.2">
      <c r="B11" s="18"/>
      <c r="C11" s="18"/>
      <c r="D11" s="18"/>
      <c r="E11" s="18"/>
    </row>
    <row r="12" spans="2:5" ht="15.75" customHeight="1" x14ac:dyDescent="0.25">
      <c r="B12" s="32" t="s">
        <v>0</v>
      </c>
      <c r="C12" s="21" t="s">
        <v>1</v>
      </c>
      <c r="D12" s="21" t="s">
        <v>350</v>
      </c>
      <c r="E12" s="22" t="s">
        <v>351</v>
      </c>
    </row>
    <row r="13" spans="2:5" ht="15" x14ac:dyDescent="0.25">
      <c r="B13" s="33" t="s">
        <v>207</v>
      </c>
      <c r="C13" s="34">
        <v>2011</v>
      </c>
      <c r="D13" s="119" t="s">
        <v>352</v>
      </c>
      <c r="E13" s="120">
        <v>1918136037</v>
      </c>
    </row>
    <row r="14" spans="2:5" ht="15" x14ac:dyDescent="0.25">
      <c r="B14" s="33" t="s">
        <v>208</v>
      </c>
      <c r="C14" s="34">
        <v>2011</v>
      </c>
      <c r="D14" s="119" t="s">
        <v>353</v>
      </c>
      <c r="E14" s="120">
        <v>475878016</v>
      </c>
    </row>
    <row r="15" spans="2:5" ht="15" x14ac:dyDescent="0.25">
      <c r="B15" s="33" t="s">
        <v>209</v>
      </c>
      <c r="C15" s="34">
        <v>2011</v>
      </c>
      <c r="D15" s="119" t="s">
        <v>354</v>
      </c>
      <c r="E15" s="120">
        <v>164526000</v>
      </c>
    </row>
    <row r="16" spans="2:5" ht="15" x14ac:dyDescent="0.25">
      <c r="B16" s="33" t="s">
        <v>210</v>
      </c>
      <c r="C16" s="34">
        <v>2011</v>
      </c>
      <c r="D16" s="119" t="s">
        <v>355</v>
      </c>
      <c r="E16" s="120">
        <v>909778211</v>
      </c>
    </row>
    <row r="17" spans="2:5" ht="15" x14ac:dyDescent="0.25">
      <c r="B17" s="33" t="s">
        <v>211</v>
      </c>
      <c r="C17" s="34">
        <v>2011</v>
      </c>
      <c r="D17" s="119" t="s">
        <v>356</v>
      </c>
      <c r="E17" s="120">
        <v>84054000</v>
      </c>
    </row>
    <row r="18" spans="2:5" ht="15" x14ac:dyDescent="0.25">
      <c r="B18" s="33" t="s">
        <v>212</v>
      </c>
      <c r="C18" s="34">
        <v>2011</v>
      </c>
      <c r="D18" s="119" t="s">
        <v>357</v>
      </c>
      <c r="E18" s="120">
        <v>272482148</v>
      </c>
    </row>
    <row r="19" spans="2:5" ht="15" x14ac:dyDescent="0.25">
      <c r="B19" s="33" t="s">
        <v>213</v>
      </c>
      <c r="C19" s="34">
        <v>2011</v>
      </c>
      <c r="D19" s="119" t="s">
        <v>358</v>
      </c>
      <c r="E19" s="120">
        <v>256939806</v>
      </c>
    </row>
    <row r="20" spans="2:5" ht="15" x14ac:dyDescent="0.25">
      <c r="B20" s="33" t="s">
        <v>214</v>
      </c>
      <c r="C20" s="34">
        <v>2011</v>
      </c>
      <c r="D20" s="119" t="s">
        <v>359</v>
      </c>
      <c r="E20" s="120">
        <v>99432456</v>
      </c>
    </row>
    <row r="21" spans="2:5" ht="15" x14ac:dyDescent="0.25">
      <c r="B21" s="33" t="s">
        <v>215</v>
      </c>
      <c r="C21" s="34">
        <v>2011</v>
      </c>
      <c r="D21" s="119" t="s">
        <v>360</v>
      </c>
      <c r="E21" s="120">
        <v>215673575</v>
      </c>
    </row>
    <row r="22" spans="2:5" ht="15" x14ac:dyDescent="0.25">
      <c r="B22" s="33" t="s">
        <v>216</v>
      </c>
      <c r="C22" s="34">
        <v>2011</v>
      </c>
      <c r="D22" s="119" t="s">
        <v>361</v>
      </c>
      <c r="E22" s="120">
        <v>369349000</v>
      </c>
    </row>
    <row r="23" spans="2:5" ht="15" x14ac:dyDescent="0.25">
      <c r="B23" s="33" t="s">
        <v>217</v>
      </c>
      <c r="C23" s="34">
        <v>2011</v>
      </c>
      <c r="D23" s="119" t="s">
        <v>362</v>
      </c>
      <c r="E23" s="120">
        <v>458007813</v>
      </c>
    </row>
    <row r="24" spans="2:5" ht="15" x14ac:dyDescent="0.25">
      <c r="B24" s="33" t="s">
        <v>218</v>
      </c>
      <c r="C24" s="34">
        <v>2011</v>
      </c>
      <c r="D24" s="119" t="s">
        <v>363</v>
      </c>
      <c r="E24" s="120">
        <v>1543209321</v>
      </c>
    </row>
    <row r="25" spans="2:5" ht="15" x14ac:dyDescent="0.25">
      <c r="B25" s="33" t="s">
        <v>219</v>
      </c>
      <c r="C25" s="34">
        <v>2011</v>
      </c>
      <c r="D25" s="119" t="s">
        <v>364</v>
      </c>
      <c r="E25" s="120">
        <v>409937000</v>
      </c>
    </row>
    <row r="26" spans="2:5" ht="15" x14ac:dyDescent="0.25">
      <c r="B26" s="33" t="s">
        <v>220</v>
      </c>
      <c r="C26" s="34">
        <v>2011</v>
      </c>
      <c r="D26" s="119" t="s">
        <v>365</v>
      </c>
      <c r="E26" s="120">
        <v>319513000</v>
      </c>
    </row>
    <row r="27" spans="2:5" ht="15" x14ac:dyDescent="0.25">
      <c r="B27" s="33" t="s">
        <v>221</v>
      </c>
      <c r="C27" s="34">
        <v>2011</v>
      </c>
      <c r="D27" s="119" t="s">
        <v>366</v>
      </c>
      <c r="E27" s="120">
        <v>535618000</v>
      </c>
    </row>
    <row r="28" spans="2:5" ht="15" x14ac:dyDescent="0.25">
      <c r="B28" s="33" t="s">
        <v>222</v>
      </c>
      <c r="C28" s="34">
        <v>2011</v>
      </c>
      <c r="D28" s="119" t="s">
        <v>367</v>
      </c>
      <c r="E28" s="120">
        <v>393948000</v>
      </c>
    </row>
    <row r="29" spans="2:5" ht="15" x14ac:dyDescent="0.25">
      <c r="B29" s="33" t="s">
        <v>223</v>
      </c>
      <c r="C29" s="34">
        <v>2011</v>
      </c>
      <c r="D29" s="121" t="s">
        <v>368</v>
      </c>
      <c r="E29" s="120">
        <v>40578386000</v>
      </c>
    </row>
    <row r="30" spans="2:5" ht="15" x14ac:dyDescent="0.25">
      <c r="B30" s="33" t="s">
        <v>224</v>
      </c>
      <c r="C30" s="34">
        <v>2011</v>
      </c>
      <c r="D30" s="119" t="s">
        <v>369</v>
      </c>
      <c r="E30" s="120">
        <v>1042103612</v>
      </c>
    </row>
    <row r="31" spans="2:5" ht="15" x14ac:dyDescent="0.25">
      <c r="B31" s="33" t="s">
        <v>225</v>
      </c>
      <c r="C31" s="34">
        <v>2011</v>
      </c>
      <c r="D31" s="119" t="s">
        <v>370</v>
      </c>
      <c r="E31" s="120">
        <v>786288604</v>
      </c>
    </row>
    <row r="32" spans="2:5" ht="15" x14ac:dyDescent="0.25">
      <c r="B32" s="33" t="s">
        <v>226</v>
      </c>
      <c r="C32" s="34">
        <v>2011</v>
      </c>
      <c r="D32" s="119" t="s">
        <v>371</v>
      </c>
      <c r="E32" s="120">
        <v>422317119</v>
      </c>
    </row>
    <row r="33" spans="2:5" ht="15" x14ac:dyDescent="0.25">
      <c r="B33" s="33" t="s">
        <v>207</v>
      </c>
      <c r="C33" s="34">
        <v>2012</v>
      </c>
      <c r="D33" s="119" t="s">
        <v>372</v>
      </c>
      <c r="E33" s="120">
        <v>1226959132</v>
      </c>
    </row>
    <row r="34" spans="2:5" ht="15" x14ac:dyDescent="0.25">
      <c r="B34" s="33" t="s">
        <v>208</v>
      </c>
      <c r="C34" s="34">
        <v>2012</v>
      </c>
      <c r="D34" s="119" t="s">
        <v>373</v>
      </c>
      <c r="E34" s="120">
        <v>381626230</v>
      </c>
    </row>
    <row r="35" spans="2:5" ht="15" x14ac:dyDescent="0.25">
      <c r="B35" s="33" t="s">
        <v>209</v>
      </c>
      <c r="C35" s="34">
        <v>2012</v>
      </c>
      <c r="D35" s="119" t="s">
        <v>374</v>
      </c>
      <c r="E35" s="120">
        <v>167532000</v>
      </c>
    </row>
    <row r="36" spans="2:5" ht="15" x14ac:dyDescent="0.25">
      <c r="B36" s="33" t="s">
        <v>210</v>
      </c>
      <c r="C36" s="34">
        <v>2012</v>
      </c>
      <c r="D36" s="119" t="s">
        <v>375</v>
      </c>
      <c r="E36" s="120">
        <v>263717727</v>
      </c>
    </row>
    <row r="37" spans="2:5" ht="15" x14ac:dyDescent="0.25">
      <c r="B37" s="33" t="s">
        <v>211</v>
      </c>
      <c r="C37" s="34">
        <v>2012</v>
      </c>
      <c r="D37" s="119" t="s">
        <v>376</v>
      </c>
      <c r="E37" s="120">
        <v>205348981</v>
      </c>
    </row>
    <row r="38" spans="2:5" ht="15" x14ac:dyDescent="0.25">
      <c r="B38" s="33" t="s">
        <v>212</v>
      </c>
      <c r="C38" s="34">
        <v>2012</v>
      </c>
      <c r="D38" s="119" t="s">
        <v>377</v>
      </c>
      <c r="E38" s="120">
        <v>447670566</v>
      </c>
    </row>
    <row r="39" spans="2:5" ht="15" x14ac:dyDescent="0.25">
      <c r="B39" s="33" t="s">
        <v>213</v>
      </c>
      <c r="C39" s="34">
        <v>2012</v>
      </c>
      <c r="D39" s="119" t="s">
        <v>378</v>
      </c>
      <c r="E39" s="120">
        <v>460926706</v>
      </c>
    </row>
    <row r="40" spans="2:5" ht="15" x14ac:dyDescent="0.25">
      <c r="B40" s="33" t="s">
        <v>214</v>
      </c>
      <c r="C40" s="34">
        <v>2012</v>
      </c>
      <c r="D40" s="119" t="s">
        <v>379</v>
      </c>
      <c r="E40" s="120">
        <v>248568263</v>
      </c>
    </row>
    <row r="41" spans="2:5" ht="15" x14ac:dyDescent="0.25">
      <c r="B41" s="33" t="s">
        <v>215</v>
      </c>
      <c r="C41" s="34">
        <v>2012</v>
      </c>
      <c r="D41" s="119" t="s">
        <v>380</v>
      </c>
      <c r="E41" s="120">
        <v>367845000</v>
      </c>
    </row>
    <row r="42" spans="2:5" ht="15" x14ac:dyDescent="0.25">
      <c r="B42" s="33" t="s">
        <v>216</v>
      </c>
      <c r="C42" s="34">
        <v>2012</v>
      </c>
      <c r="D42" s="119" t="s">
        <v>381</v>
      </c>
      <c r="E42" s="120">
        <v>453425970</v>
      </c>
    </row>
    <row r="43" spans="2:5" ht="15" x14ac:dyDescent="0.25">
      <c r="B43" s="33" t="s">
        <v>217</v>
      </c>
      <c r="C43" s="34">
        <v>2012</v>
      </c>
      <c r="D43" s="119" t="s">
        <v>382</v>
      </c>
      <c r="E43" s="120">
        <v>183326451</v>
      </c>
    </row>
    <row r="44" spans="2:5" ht="15" x14ac:dyDescent="0.25">
      <c r="B44" s="33" t="s">
        <v>218</v>
      </c>
      <c r="C44" s="34">
        <v>2012</v>
      </c>
      <c r="D44" s="119" t="s">
        <v>383</v>
      </c>
      <c r="E44" s="120">
        <v>2531016018</v>
      </c>
    </row>
    <row r="45" spans="2:5" ht="15" x14ac:dyDescent="0.25">
      <c r="B45" s="33" t="s">
        <v>219</v>
      </c>
      <c r="C45" s="34">
        <v>2012</v>
      </c>
      <c r="D45" s="119" t="s">
        <v>384</v>
      </c>
      <c r="E45" s="120">
        <v>328532000</v>
      </c>
    </row>
    <row r="46" spans="2:5" ht="15" x14ac:dyDescent="0.25">
      <c r="B46" s="33" t="s">
        <v>220</v>
      </c>
      <c r="C46" s="34">
        <v>2012</v>
      </c>
      <c r="D46" s="119" t="s">
        <v>385</v>
      </c>
      <c r="E46" s="120">
        <v>526347168</v>
      </c>
    </row>
    <row r="47" spans="2:5" ht="15" x14ac:dyDescent="0.25">
      <c r="B47" s="33" t="s">
        <v>221</v>
      </c>
      <c r="C47" s="34">
        <v>2012</v>
      </c>
      <c r="D47" s="119" t="s">
        <v>386</v>
      </c>
      <c r="E47" s="120">
        <v>698215000</v>
      </c>
    </row>
    <row r="48" spans="2:5" ht="15" x14ac:dyDescent="0.25">
      <c r="B48" s="33" t="s">
        <v>222</v>
      </c>
      <c r="C48" s="34">
        <v>2012</v>
      </c>
      <c r="D48" s="119" t="s">
        <v>387</v>
      </c>
      <c r="E48" s="120">
        <v>331165000</v>
      </c>
    </row>
    <row r="49" spans="2:6" ht="15" x14ac:dyDescent="0.25">
      <c r="B49" s="33" t="s">
        <v>223</v>
      </c>
      <c r="C49" s="34">
        <v>2012</v>
      </c>
      <c r="D49" s="121" t="s">
        <v>388</v>
      </c>
      <c r="E49" s="120">
        <v>42476613704</v>
      </c>
    </row>
    <row r="50" spans="2:6" ht="15" x14ac:dyDescent="0.25">
      <c r="B50" s="33" t="s">
        <v>224</v>
      </c>
      <c r="C50" s="34">
        <v>2012</v>
      </c>
      <c r="D50" s="119" t="s">
        <v>389</v>
      </c>
      <c r="E50" s="120">
        <v>1544986203</v>
      </c>
    </row>
    <row r="51" spans="2:6" ht="15" x14ac:dyDescent="0.25">
      <c r="B51" s="33" t="s">
        <v>225</v>
      </c>
      <c r="C51" s="34">
        <v>2012</v>
      </c>
      <c r="D51" s="119" t="s">
        <v>390</v>
      </c>
      <c r="E51" s="120">
        <v>179023475</v>
      </c>
    </row>
    <row r="52" spans="2:6" ht="15" x14ac:dyDescent="0.25">
      <c r="B52" s="33" t="s">
        <v>226</v>
      </c>
      <c r="C52" s="34">
        <v>2012</v>
      </c>
      <c r="D52" s="119" t="s">
        <v>391</v>
      </c>
      <c r="E52" s="120">
        <v>722301370</v>
      </c>
    </row>
    <row r="53" spans="2:6" ht="15" x14ac:dyDescent="0.25">
      <c r="B53" s="33" t="s">
        <v>207</v>
      </c>
      <c r="C53" s="34">
        <v>2013</v>
      </c>
      <c r="D53" s="119" t="s">
        <v>392</v>
      </c>
      <c r="E53" s="120">
        <v>1976461002</v>
      </c>
    </row>
    <row r="54" spans="2:6" ht="15" x14ac:dyDescent="0.25">
      <c r="B54" s="33" t="s">
        <v>208</v>
      </c>
      <c r="C54" s="34">
        <v>2013</v>
      </c>
      <c r="D54" s="119" t="s">
        <v>393</v>
      </c>
      <c r="E54" s="120">
        <v>437094141</v>
      </c>
    </row>
    <row r="55" spans="2:6" x14ac:dyDescent="0.25">
      <c r="B55" s="33" t="s">
        <v>209</v>
      </c>
      <c r="C55" s="34">
        <v>2013</v>
      </c>
      <c r="D55" s="119" t="s">
        <v>394</v>
      </c>
      <c r="E55" s="120">
        <v>205219000</v>
      </c>
      <c r="F55" s="122"/>
    </row>
    <row r="56" spans="2:6" ht="15" x14ac:dyDescent="0.25">
      <c r="B56" s="33" t="s">
        <v>210</v>
      </c>
      <c r="C56" s="34">
        <v>2013</v>
      </c>
      <c r="D56" s="119" t="s">
        <v>395</v>
      </c>
      <c r="E56" s="120">
        <v>268405044</v>
      </c>
    </row>
    <row r="57" spans="2:6" ht="15" x14ac:dyDescent="0.25">
      <c r="B57" s="33" t="s">
        <v>211</v>
      </c>
      <c r="C57" s="34">
        <v>2013</v>
      </c>
      <c r="D57" s="119" t="s">
        <v>396</v>
      </c>
      <c r="E57" s="120">
        <v>187237501</v>
      </c>
    </row>
    <row r="58" spans="2:6" ht="15" x14ac:dyDescent="0.25">
      <c r="B58" s="33" t="s">
        <v>212</v>
      </c>
      <c r="C58" s="34">
        <v>2013</v>
      </c>
      <c r="D58" s="119" t="s">
        <v>397</v>
      </c>
      <c r="E58" s="120">
        <v>477500374</v>
      </c>
    </row>
    <row r="59" spans="2:6" ht="15" x14ac:dyDescent="0.25">
      <c r="B59" s="33" t="s">
        <v>213</v>
      </c>
      <c r="C59" s="34">
        <v>2013</v>
      </c>
      <c r="D59" s="119" t="s">
        <v>398</v>
      </c>
      <c r="E59" s="120">
        <v>647263381</v>
      </c>
    </row>
    <row r="60" spans="2:6" ht="15" x14ac:dyDescent="0.25">
      <c r="B60" s="33" t="s">
        <v>214</v>
      </c>
      <c r="C60" s="34">
        <v>2013</v>
      </c>
      <c r="D60" s="119" t="s">
        <v>399</v>
      </c>
      <c r="E60" s="120">
        <v>225949992</v>
      </c>
    </row>
    <row r="61" spans="2:6" ht="15" x14ac:dyDescent="0.25">
      <c r="B61" s="33" t="s">
        <v>215</v>
      </c>
      <c r="C61" s="34">
        <v>2013</v>
      </c>
      <c r="D61" s="119" t="s">
        <v>400</v>
      </c>
      <c r="E61" s="120">
        <v>379792000</v>
      </c>
    </row>
    <row r="62" spans="2:6" ht="15" x14ac:dyDescent="0.25">
      <c r="B62" s="33" t="s">
        <v>216</v>
      </c>
      <c r="C62" s="34">
        <v>2013</v>
      </c>
      <c r="D62" s="119" t="s">
        <v>401</v>
      </c>
      <c r="E62" s="120">
        <v>976926094</v>
      </c>
    </row>
    <row r="63" spans="2:6" ht="15" x14ac:dyDescent="0.25">
      <c r="B63" s="33" t="s">
        <v>217</v>
      </c>
      <c r="C63" s="34">
        <v>2013</v>
      </c>
      <c r="D63" s="119" t="s">
        <v>402</v>
      </c>
      <c r="E63" s="120">
        <v>510121670</v>
      </c>
    </row>
    <row r="64" spans="2:6" ht="15" x14ac:dyDescent="0.25">
      <c r="B64" s="33" t="s">
        <v>218</v>
      </c>
      <c r="C64" s="34">
        <v>2013</v>
      </c>
      <c r="D64" s="119" t="s">
        <v>403</v>
      </c>
      <c r="E64" s="120">
        <v>3365077488</v>
      </c>
    </row>
    <row r="65" spans="2:6" ht="15" x14ac:dyDescent="0.25">
      <c r="B65" s="33" t="s">
        <v>219</v>
      </c>
      <c r="C65" s="34">
        <v>2013</v>
      </c>
      <c r="D65" s="119" t="s">
        <v>404</v>
      </c>
      <c r="E65" s="123">
        <v>169269000</v>
      </c>
    </row>
    <row r="66" spans="2:6" ht="15" x14ac:dyDescent="0.25">
      <c r="B66" s="33" t="s">
        <v>220</v>
      </c>
      <c r="C66" s="34">
        <v>2013</v>
      </c>
      <c r="D66" s="119" t="s">
        <v>405</v>
      </c>
      <c r="E66" s="120">
        <v>777492589</v>
      </c>
    </row>
    <row r="67" spans="2:6" ht="15" x14ac:dyDescent="0.25">
      <c r="B67" s="33" t="s">
        <v>221</v>
      </c>
      <c r="C67" s="34">
        <v>2013</v>
      </c>
      <c r="D67" s="119" t="s">
        <v>406</v>
      </c>
      <c r="E67" s="120">
        <v>815148000</v>
      </c>
    </row>
    <row r="68" spans="2:6" ht="15" x14ac:dyDescent="0.25">
      <c r="B68" s="33" t="s">
        <v>222</v>
      </c>
      <c r="C68" s="34">
        <v>2013</v>
      </c>
      <c r="D68" s="119" t="s">
        <v>407</v>
      </c>
      <c r="E68" s="120">
        <v>1002161000</v>
      </c>
    </row>
    <row r="69" spans="2:6" x14ac:dyDescent="0.25">
      <c r="B69" s="33" t="s">
        <v>223</v>
      </c>
      <c r="C69" s="34">
        <v>2013</v>
      </c>
      <c r="D69" s="119" t="s">
        <v>408</v>
      </c>
      <c r="E69" s="120">
        <v>45138344332</v>
      </c>
      <c r="F69" s="122"/>
    </row>
    <row r="70" spans="2:6" ht="15" x14ac:dyDescent="0.25">
      <c r="B70" s="33" t="s">
        <v>224</v>
      </c>
      <c r="C70" s="34">
        <v>2013</v>
      </c>
      <c r="D70" s="119" t="s">
        <v>409</v>
      </c>
      <c r="E70" s="120">
        <v>1366576674</v>
      </c>
    </row>
    <row r="71" spans="2:6" ht="15" x14ac:dyDescent="0.25">
      <c r="B71" s="33" t="s">
        <v>225</v>
      </c>
      <c r="C71" s="34">
        <v>2013</v>
      </c>
      <c r="D71" s="119" t="s">
        <v>410</v>
      </c>
      <c r="E71" s="120">
        <v>245968792</v>
      </c>
    </row>
    <row r="72" spans="2:6" ht="15" x14ac:dyDescent="0.25">
      <c r="B72" s="33" t="s">
        <v>226</v>
      </c>
      <c r="C72" s="34">
        <v>2013</v>
      </c>
      <c r="D72" s="119" t="s">
        <v>411</v>
      </c>
      <c r="E72" s="120">
        <v>908392604</v>
      </c>
    </row>
    <row r="73" spans="2:6" ht="15" x14ac:dyDescent="0.25">
      <c r="B73" s="33" t="s">
        <v>207</v>
      </c>
      <c r="C73" s="34">
        <v>2014</v>
      </c>
      <c r="D73" s="119" t="s">
        <v>412</v>
      </c>
      <c r="E73" s="120">
        <v>1877376107</v>
      </c>
    </row>
    <row r="74" spans="2:6" ht="15" x14ac:dyDescent="0.25">
      <c r="B74" s="33" t="s">
        <v>208</v>
      </c>
      <c r="C74" s="34">
        <v>2014</v>
      </c>
      <c r="D74" s="119" t="s">
        <v>413</v>
      </c>
      <c r="E74" s="120">
        <v>452714000</v>
      </c>
    </row>
    <row r="75" spans="2:6" ht="15" x14ac:dyDescent="0.25">
      <c r="B75" s="33" t="s">
        <v>209</v>
      </c>
      <c r="C75" s="34">
        <v>2014</v>
      </c>
      <c r="D75" s="119" t="s">
        <v>414</v>
      </c>
      <c r="E75" s="120">
        <v>186767000</v>
      </c>
    </row>
    <row r="76" spans="2:6" ht="15" x14ac:dyDescent="0.25">
      <c r="B76" s="33" t="s">
        <v>210</v>
      </c>
      <c r="C76" s="34">
        <v>2014</v>
      </c>
      <c r="D76" s="119" t="s">
        <v>415</v>
      </c>
      <c r="E76" s="120">
        <v>289402738</v>
      </c>
    </row>
    <row r="77" spans="2:6" ht="15" x14ac:dyDescent="0.25">
      <c r="B77" s="33" t="s">
        <v>211</v>
      </c>
      <c r="C77" s="34">
        <v>2014</v>
      </c>
      <c r="D77" s="119" t="s">
        <v>416</v>
      </c>
      <c r="E77" s="120">
        <v>239899164</v>
      </c>
    </row>
    <row r="78" spans="2:6" ht="15" x14ac:dyDescent="0.25">
      <c r="B78" s="33" t="s">
        <v>212</v>
      </c>
      <c r="C78" s="34">
        <v>2014</v>
      </c>
      <c r="D78" s="119" t="s">
        <v>417</v>
      </c>
      <c r="E78" s="120">
        <v>538248188</v>
      </c>
    </row>
    <row r="79" spans="2:6" ht="15" x14ac:dyDescent="0.25">
      <c r="B79" s="33" t="s">
        <v>213</v>
      </c>
      <c r="C79" s="34">
        <v>2014</v>
      </c>
      <c r="D79" s="119" t="s">
        <v>418</v>
      </c>
      <c r="E79" s="120">
        <v>1076235083</v>
      </c>
    </row>
    <row r="80" spans="2:6" ht="15" x14ac:dyDescent="0.25">
      <c r="B80" s="33" t="s">
        <v>214</v>
      </c>
      <c r="C80" s="34">
        <v>2014</v>
      </c>
      <c r="D80" s="124" t="s">
        <v>419</v>
      </c>
      <c r="E80" s="125">
        <v>490630015</v>
      </c>
    </row>
    <row r="81" spans="2:5" ht="15" x14ac:dyDescent="0.25">
      <c r="B81" s="33" t="s">
        <v>215</v>
      </c>
      <c r="C81" s="34">
        <v>2014</v>
      </c>
      <c r="D81" s="126" t="s">
        <v>420</v>
      </c>
      <c r="E81" s="123">
        <v>437914000</v>
      </c>
    </row>
    <row r="82" spans="2:5" ht="15" x14ac:dyDescent="0.25">
      <c r="B82" s="33" t="s">
        <v>216</v>
      </c>
      <c r="C82" s="34">
        <v>2014</v>
      </c>
      <c r="D82" s="126" t="s">
        <v>421</v>
      </c>
      <c r="E82" s="123">
        <v>901930217</v>
      </c>
    </row>
    <row r="83" spans="2:5" ht="15" x14ac:dyDescent="0.25">
      <c r="B83" s="33" t="s">
        <v>217</v>
      </c>
      <c r="C83" s="34">
        <v>2014</v>
      </c>
      <c r="D83" s="126" t="s">
        <v>422</v>
      </c>
      <c r="E83" s="123">
        <v>538833263</v>
      </c>
    </row>
    <row r="84" spans="2:5" ht="15" x14ac:dyDescent="0.25">
      <c r="B84" s="33" t="s">
        <v>218</v>
      </c>
      <c r="C84" s="34">
        <v>2014</v>
      </c>
      <c r="D84" s="126" t="s">
        <v>403</v>
      </c>
      <c r="E84" s="123">
        <v>3365077488</v>
      </c>
    </row>
    <row r="85" spans="2:5" ht="15" x14ac:dyDescent="0.25">
      <c r="B85" s="33" t="s">
        <v>219</v>
      </c>
      <c r="C85" s="34">
        <v>2014</v>
      </c>
      <c r="D85" s="126" t="s">
        <v>423</v>
      </c>
      <c r="E85" s="123">
        <v>893262000</v>
      </c>
    </row>
    <row r="86" spans="2:5" ht="15" x14ac:dyDescent="0.25">
      <c r="B86" s="33" t="s">
        <v>220</v>
      </c>
      <c r="C86" s="34">
        <v>2014</v>
      </c>
      <c r="D86" s="126" t="s">
        <v>424</v>
      </c>
      <c r="E86" s="123">
        <v>519736867</v>
      </c>
    </row>
    <row r="87" spans="2:5" ht="15" x14ac:dyDescent="0.25">
      <c r="B87" s="33" t="s">
        <v>221</v>
      </c>
      <c r="C87" s="34">
        <v>2014</v>
      </c>
      <c r="D87" s="126" t="s">
        <v>425</v>
      </c>
      <c r="E87" s="123">
        <v>1267526000</v>
      </c>
    </row>
    <row r="88" spans="2:5" ht="15" x14ac:dyDescent="0.25">
      <c r="B88" s="33" t="s">
        <v>222</v>
      </c>
      <c r="C88" s="34">
        <v>2014</v>
      </c>
      <c r="D88" s="126" t="s">
        <v>426</v>
      </c>
      <c r="E88" s="123">
        <v>1118029000</v>
      </c>
    </row>
    <row r="89" spans="2:5" ht="15" x14ac:dyDescent="0.25">
      <c r="B89" s="33" t="s">
        <v>223</v>
      </c>
      <c r="C89" s="34">
        <v>2014</v>
      </c>
      <c r="D89" s="127" t="s">
        <v>427</v>
      </c>
      <c r="E89" s="123">
        <v>54841498740</v>
      </c>
    </row>
    <row r="90" spans="2:5" ht="15" x14ac:dyDescent="0.25">
      <c r="B90" s="33" t="s">
        <v>224</v>
      </c>
      <c r="C90" s="34">
        <v>2014</v>
      </c>
      <c r="D90" s="126" t="s">
        <v>428</v>
      </c>
      <c r="E90" s="123">
        <v>1375061768</v>
      </c>
    </row>
    <row r="91" spans="2:5" ht="15" x14ac:dyDescent="0.25">
      <c r="B91" s="33" t="s">
        <v>225</v>
      </c>
      <c r="C91" s="34">
        <v>2014</v>
      </c>
      <c r="D91" s="126" t="s">
        <v>429</v>
      </c>
      <c r="E91" s="123">
        <v>251136531</v>
      </c>
    </row>
    <row r="92" spans="2:5" ht="15" x14ac:dyDescent="0.25">
      <c r="B92" s="33" t="s">
        <v>226</v>
      </c>
      <c r="C92" s="34">
        <v>2014</v>
      </c>
      <c r="D92" s="126" t="s">
        <v>430</v>
      </c>
      <c r="E92" s="123">
        <v>1060436305</v>
      </c>
    </row>
    <row r="93" spans="2:5" ht="15" x14ac:dyDescent="0.25">
      <c r="B93" s="33" t="s">
        <v>207</v>
      </c>
      <c r="C93" s="34">
        <v>2015</v>
      </c>
      <c r="D93" s="126" t="s">
        <v>431</v>
      </c>
      <c r="E93" s="123">
        <v>1893836049</v>
      </c>
    </row>
    <row r="94" spans="2:5" ht="15" x14ac:dyDescent="0.25">
      <c r="B94" s="33" t="s">
        <v>208</v>
      </c>
      <c r="C94" s="34">
        <v>2015</v>
      </c>
      <c r="D94" s="126" t="s">
        <v>432</v>
      </c>
      <c r="E94" s="123">
        <v>488568099</v>
      </c>
    </row>
    <row r="95" spans="2:5" ht="15" x14ac:dyDescent="0.25">
      <c r="B95" s="33" t="s">
        <v>209</v>
      </c>
      <c r="C95" s="34">
        <v>2015</v>
      </c>
      <c r="D95" s="126" t="s">
        <v>433</v>
      </c>
      <c r="E95" s="123">
        <v>463800000</v>
      </c>
    </row>
    <row r="96" spans="2:5" ht="15" x14ac:dyDescent="0.25">
      <c r="B96" s="33" t="s">
        <v>210</v>
      </c>
      <c r="C96" s="34">
        <v>2015</v>
      </c>
      <c r="D96" s="126" t="s">
        <v>434</v>
      </c>
      <c r="E96" s="123">
        <v>563460218</v>
      </c>
    </row>
    <row r="97" spans="2:5" ht="15" x14ac:dyDescent="0.25">
      <c r="B97" s="33" t="s">
        <v>211</v>
      </c>
      <c r="C97" s="34">
        <v>2015</v>
      </c>
      <c r="D97" s="126" t="s">
        <v>435</v>
      </c>
      <c r="E97" s="123">
        <v>231354373</v>
      </c>
    </row>
    <row r="98" spans="2:5" ht="15" x14ac:dyDescent="0.25">
      <c r="B98" s="33" t="s">
        <v>212</v>
      </c>
      <c r="C98" s="34">
        <v>2015</v>
      </c>
      <c r="D98" s="126" t="s">
        <v>436</v>
      </c>
      <c r="E98" s="123">
        <v>946703277</v>
      </c>
    </row>
    <row r="99" spans="2:5" ht="15" x14ac:dyDescent="0.25">
      <c r="B99" s="33" t="s">
        <v>213</v>
      </c>
      <c r="C99" s="34">
        <v>2015</v>
      </c>
      <c r="D99" s="126" t="s">
        <v>437</v>
      </c>
      <c r="E99" s="123">
        <v>751494543</v>
      </c>
    </row>
    <row r="100" spans="2:5" ht="15" x14ac:dyDescent="0.25">
      <c r="B100" s="33" t="s">
        <v>214</v>
      </c>
      <c r="C100" s="34">
        <v>2015</v>
      </c>
      <c r="D100" s="126" t="s">
        <v>438</v>
      </c>
      <c r="E100" s="123">
        <v>364366499</v>
      </c>
    </row>
    <row r="101" spans="2:5" ht="15" x14ac:dyDescent="0.25">
      <c r="B101" s="33" t="s">
        <v>215</v>
      </c>
      <c r="C101" s="34">
        <v>2015</v>
      </c>
      <c r="D101" s="126" t="s">
        <v>439</v>
      </c>
      <c r="E101" s="123">
        <v>447938000</v>
      </c>
    </row>
    <row r="102" spans="2:5" ht="15" x14ac:dyDescent="0.25">
      <c r="B102" s="33" t="s">
        <v>216</v>
      </c>
      <c r="C102" s="34">
        <v>2015</v>
      </c>
      <c r="D102" s="126" t="s">
        <v>440</v>
      </c>
      <c r="E102" s="123">
        <v>747927166</v>
      </c>
    </row>
    <row r="103" spans="2:5" ht="15" x14ac:dyDescent="0.25">
      <c r="B103" s="33" t="s">
        <v>217</v>
      </c>
      <c r="C103" s="34">
        <v>2015</v>
      </c>
      <c r="D103" s="126" t="s">
        <v>441</v>
      </c>
      <c r="E103" s="123">
        <v>582223683</v>
      </c>
    </row>
    <row r="104" spans="2:5" ht="15" x14ac:dyDescent="0.25">
      <c r="B104" s="33" t="s">
        <v>218</v>
      </c>
      <c r="C104" s="34">
        <v>2015</v>
      </c>
      <c r="D104" s="126" t="s">
        <v>442</v>
      </c>
      <c r="E104" s="123">
        <v>4838908611</v>
      </c>
    </row>
    <row r="105" spans="2:5" ht="15" x14ac:dyDescent="0.25">
      <c r="B105" s="33" t="s">
        <v>219</v>
      </c>
      <c r="C105" s="34">
        <v>2015</v>
      </c>
      <c r="D105" s="126" t="s">
        <v>443</v>
      </c>
      <c r="E105" s="123">
        <v>544735000</v>
      </c>
    </row>
    <row r="106" spans="2:5" ht="15" x14ac:dyDescent="0.25">
      <c r="B106" s="33" t="s">
        <v>220</v>
      </c>
      <c r="C106" s="34">
        <v>2015</v>
      </c>
      <c r="D106" s="126" t="s">
        <v>444</v>
      </c>
      <c r="E106" s="123">
        <v>741121615</v>
      </c>
    </row>
    <row r="107" spans="2:5" ht="15" x14ac:dyDescent="0.25">
      <c r="B107" s="33" t="s">
        <v>221</v>
      </c>
      <c r="C107" s="34">
        <v>2015</v>
      </c>
      <c r="D107" s="126" t="s">
        <v>445</v>
      </c>
      <c r="E107" s="123">
        <v>922467000</v>
      </c>
    </row>
    <row r="108" spans="2:5" ht="15" x14ac:dyDescent="0.25">
      <c r="B108" s="33" t="s">
        <v>222</v>
      </c>
      <c r="C108" s="34">
        <v>2015</v>
      </c>
      <c r="D108" s="126" t="s">
        <v>446</v>
      </c>
      <c r="E108" s="123">
        <v>698707000</v>
      </c>
    </row>
    <row r="109" spans="2:5" ht="15" x14ac:dyDescent="0.25">
      <c r="B109" s="33" t="s">
        <v>223</v>
      </c>
      <c r="C109" s="34">
        <v>2015</v>
      </c>
      <c r="D109" s="127" t="s">
        <v>447</v>
      </c>
      <c r="E109" s="123">
        <v>59114455606</v>
      </c>
    </row>
    <row r="110" spans="2:5" ht="15" x14ac:dyDescent="0.25">
      <c r="B110" s="33" t="s">
        <v>224</v>
      </c>
      <c r="C110" s="34">
        <v>2015</v>
      </c>
      <c r="D110" s="126" t="s">
        <v>448</v>
      </c>
      <c r="E110" s="123">
        <v>1541855840</v>
      </c>
    </row>
    <row r="111" spans="2:5" ht="15" x14ac:dyDescent="0.25">
      <c r="B111" s="33" t="s">
        <v>225</v>
      </c>
      <c r="C111" s="34">
        <v>2015</v>
      </c>
      <c r="D111" s="126" t="s">
        <v>449</v>
      </c>
      <c r="E111" s="123">
        <v>696676216</v>
      </c>
    </row>
    <row r="112" spans="2:5" ht="15" x14ac:dyDescent="0.25">
      <c r="B112" s="33" t="s">
        <v>226</v>
      </c>
      <c r="C112" s="34">
        <v>2015</v>
      </c>
      <c r="D112" s="126" t="s">
        <v>450</v>
      </c>
      <c r="E112" s="123">
        <v>851443778</v>
      </c>
    </row>
    <row r="113" spans="2:5" ht="15" x14ac:dyDescent="0.25">
      <c r="B113" s="33" t="s">
        <v>207</v>
      </c>
      <c r="C113" s="34">
        <v>2016</v>
      </c>
      <c r="D113" s="126" t="s">
        <v>431</v>
      </c>
      <c r="E113" s="123">
        <v>1893836049</v>
      </c>
    </row>
    <row r="114" spans="2:5" ht="15" x14ac:dyDescent="0.25">
      <c r="B114" s="33" t="s">
        <v>208</v>
      </c>
      <c r="C114" s="34">
        <v>2016</v>
      </c>
      <c r="D114" s="126" t="s">
        <v>451</v>
      </c>
      <c r="E114" s="123">
        <v>429103724</v>
      </c>
    </row>
    <row r="115" spans="2:5" ht="15" x14ac:dyDescent="0.25">
      <c r="B115" s="33" t="s">
        <v>209</v>
      </c>
      <c r="C115" s="34">
        <v>2016</v>
      </c>
      <c r="D115" s="126" t="s">
        <v>452</v>
      </c>
      <c r="E115" s="123">
        <v>299517512</v>
      </c>
    </row>
    <row r="116" spans="2:5" ht="15" x14ac:dyDescent="0.25">
      <c r="B116" s="33" t="s">
        <v>210</v>
      </c>
      <c r="C116" s="34">
        <v>2016</v>
      </c>
      <c r="D116" s="126" t="s">
        <v>453</v>
      </c>
      <c r="E116" s="123">
        <v>306984573</v>
      </c>
    </row>
    <row r="117" spans="2:5" ht="15" x14ac:dyDescent="0.25">
      <c r="B117" s="33" t="s">
        <v>211</v>
      </c>
      <c r="C117" s="34">
        <v>2016</v>
      </c>
      <c r="D117" s="126" t="s">
        <v>454</v>
      </c>
      <c r="E117" s="123">
        <v>266230998</v>
      </c>
    </row>
    <row r="118" spans="2:5" ht="15" x14ac:dyDescent="0.25">
      <c r="B118" s="33" t="s">
        <v>212</v>
      </c>
      <c r="C118" s="34">
        <v>2016</v>
      </c>
      <c r="D118" s="126" t="s">
        <v>455</v>
      </c>
      <c r="E118" s="123">
        <v>617042545</v>
      </c>
    </row>
    <row r="119" spans="2:5" ht="15" x14ac:dyDescent="0.25">
      <c r="B119" s="33" t="s">
        <v>213</v>
      </c>
      <c r="C119" s="34">
        <v>2016</v>
      </c>
      <c r="D119" s="126" t="s">
        <v>456</v>
      </c>
      <c r="E119" s="123">
        <v>1028589240</v>
      </c>
    </row>
    <row r="120" spans="2:5" ht="15" x14ac:dyDescent="0.25">
      <c r="B120" s="33" t="s">
        <v>214</v>
      </c>
      <c r="C120" s="34">
        <v>2016</v>
      </c>
      <c r="D120" s="126" t="s">
        <v>457</v>
      </c>
      <c r="E120" s="123">
        <v>279248242</v>
      </c>
    </row>
    <row r="121" spans="2:5" ht="15" x14ac:dyDescent="0.25">
      <c r="B121" s="33" t="s">
        <v>215</v>
      </c>
      <c r="C121" s="34">
        <v>2016</v>
      </c>
      <c r="D121" s="126" t="s">
        <v>458</v>
      </c>
      <c r="E121" s="123">
        <v>418429000</v>
      </c>
    </row>
    <row r="122" spans="2:5" ht="15" x14ac:dyDescent="0.25">
      <c r="B122" s="33" t="s">
        <v>216</v>
      </c>
      <c r="C122" s="34">
        <v>2016</v>
      </c>
      <c r="D122" s="126" t="s">
        <v>440</v>
      </c>
      <c r="E122" s="123">
        <v>562606385</v>
      </c>
    </row>
    <row r="123" spans="2:5" ht="15" x14ac:dyDescent="0.25">
      <c r="B123" s="33" t="s">
        <v>217</v>
      </c>
      <c r="C123" s="34">
        <v>2016</v>
      </c>
      <c r="D123" s="126" t="s">
        <v>459</v>
      </c>
      <c r="E123" s="123">
        <v>579274492</v>
      </c>
    </row>
    <row r="124" spans="2:5" ht="15" x14ac:dyDescent="0.25">
      <c r="B124" s="33" t="s">
        <v>218</v>
      </c>
      <c r="C124" s="34">
        <v>2016</v>
      </c>
      <c r="D124" s="126" t="s">
        <v>460</v>
      </c>
      <c r="E124" s="123">
        <v>1920980000</v>
      </c>
    </row>
    <row r="125" spans="2:5" ht="15" x14ac:dyDescent="0.25">
      <c r="B125" s="33" t="s">
        <v>219</v>
      </c>
      <c r="C125" s="34">
        <v>2016</v>
      </c>
      <c r="D125" s="126" t="s">
        <v>461</v>
      </c>
      <c r="E125" s="123">
        <v>372020000</v>
      </c>
    </row>
    <row r="126" spans="2:5" ht="15" x14ac:dyDescent="0.25">
      <c r="B126" s="33" t="s">
        <v>220</v>
      </c>
      <c r="C126" s="34">
        <v>2016</v>
      </c>
      <c r="D126" s="126" t="s">
        <v>462</v>
      </c>
      <c r="E126" s="123">
        <v>1028526321</v>
      </c>
    </row>
    <row r="127" spans="2:5" ht="15" x14ac:dyDescent="0.25">
      <c r="B127" s="33" t="s">
        <v>221</v>
      </c>
      <c r="C127" s="34">
        <v>2016</v>
      </c>
      <c r="D127" s="126" t="s">
        <v>463</v>
      </c>
      <c r="E127" s="123">
        <v>1135539000</v>
      </c>
    </row>
    <row r="128" spans="2:5" ht="15" x14ac:dyDescent="0.25">
      <c r="B128" s="33" t="s">
        <v>222</v>
      </c>
      <c r="C128" s="34">
        <v>2016</v>
      </c>
      <c r="D128" s="126" t="s">
        <v>464</v>
      </c>
      <c r="E128" s="123">
        <v>408673602</v>
      </c>
    </row>
    <row r="129" spans="2:5" ht="15" x14ac:dyDescent="0.25">
      <c r="B129" s="33" t="s">
        <v>223</v>
      </c>
      <c r="C129" s="34">
        <v>2016</v>
      </c>
      <c r="D129" s="127" t="s">
        <v>465</v>
      </c>
      <c r="E129" s="123">
        <v>84859179081</v>
      </c>
    </row>
    <row r="130" spans="2:5" ht="15" x14ac:dyDescent="0.25">
      <c r="B130" s="33" t="s">
        <v>224</v>
      </c>
      <c r="C130" s="34">
        <v>2016</v>
      </c>
      <c r="D130" s="126" t="s">
        <v>466</v>
      </c>
      <c r="E130" s="123">
        <v>3711926442</v>
      </c>
    </row>
    <row r="131" spans="2:5" ht="15" x14ac:dyDescent="0.25">
      <c r="B131" s="33" t="s">
        <v>225</v>
      </c>
      <c r="C131" s="34">
        <v>2016</v>
      </c>
      <c r="D131" s="126" t="s">
        <v>467</v>
      </c>
      <c r="E131" s="123">
        <v>721935294</v>
      </c>
    </row>
    <row r="132" spans="2:5" ht="15" x14ac:dyDescent="0.25">
      <c r="B132" s="33" t="s">
        <v>226</v>
      </c>
      <c r="C132" s="34">
        <v>2016</v>
      </c>
      <c r="D132" s="126" t="s">
        <v>468</v>
      </c>
      <c r="E132" s="123">
        <v>905765150</v>
      </c>
    </row>
    <row r="133" spans="2:5" ht="15" x14ac:dyDescent="0.25">
      <c r="B133" s="33" t="s">
        <v>207</v>
      </c>
      <c r="C133" s="34">
        <v>2017</v>
      </c>
      <c r="D133" s="126" t="s">
        <v>469</v>
      </c>
      <c r="E133" s="123">
        <v>2600687875</v>
      </c>
    </row>
    <row r="134" spans="2:5" ht="15" x14ac:dyDescent="0.25">
      <c r="B134" s="33" t="s">
        <v>208</v>
      </c>
      <c r="C134" s="34">
        <v>2017</v>
      </c>
      <c r="D134" s="126" t="s">
        <v>470</v>
      </c>
      <c r="E134" s="123">
        <v>503899425</v>
      </c>
    </row>
    <row r="135" spans="2:5" ht="15" x14ac:dyDescent="0.25">
      <c r="B135" s="33" t="s">
        <v>209</v>
      </c>
      <c r="C135" s="34">
        <v>2017</v>
      </c>
      <c r="D135" s="126" t="s">
        <v>471</v>
      </c>
      <c r="E135" s="123">
        <v>277097200</v>
      </c>
    </row>
    <row r="136" spans="2:5" ht="15" x14ac:dyDescent="0.25">
      <c r="B136" s="33" t="s">
        <v>210</v>
      </c>
      <c r="C136" s="34">
        <v>2017</v>
      </c>
      <c r="D136" s="126" t="s">
        <v>472</v>
      </c>
      <c r="E136" s="123">
        <v>389646346</v>
      </c>
    </row>
    <row r="137" spans="2:5" ht="15" x14ac:dyDescent="0.25">
      <c r="B137" s="33" t="s">
        <v>211</v>
      </c>
      <c r="C137" s="34">
        <v>2017</v>
      </c>
      <c r="D137" s="126" t="s">
        <v>473</v>
      </c>
      <c r="E137" s="123">
        <v>402345364</v>
      </c>
    </row>
    <row r="138" spans="2:5" ht="15" x14ac:dyDescent="0.25">
      <c r="B138" s="33" t="s">
        <v>212</v>
      </c>
      <c r="C138" s="34">
        <v>2017</v>
      </c>
      <c r="D138" s="126" t="s">
        <v>474</v>
      </c>
      <c r="E138" s="123">
        <v>672196120</v>
      </c>
    </row>
    <row r="139" spans="2:5" ht="15" x14ac:dyDescent="0.25">
      <c r="B139" s="33" t="s">
        <v>213</v>
      </c>
      <c r="C139" s="34">
        <v>2017</v>
      </c>
      <c r="D139" s="126" t="s">
        <v>475</v>
      </c>
      <c r="E139" s="123">
        <v>1129183442</v>
      </c>
    </row>
    <row r="140" spans="2:5" ht="15" x14ac:dyDescent="0.25">
      <c r="B140" s="33" t="s">
        <v>214</v>
      </c>
      <c r="C140" s="34">
        <v>2017</v>
      </c>
      <c r="D140" s="126" t="s">
        <v>476</v>
      </c>
      <c r="E140" s="123">
        <v>334371062</v>
      </c>
    </row>
    <row r="141" spans="2:5" ht="15" x14ac:dyDescent="0.25">
      <c r="B141" s="33" t="s">
        <v>215</v>
      </c>
      <c r="C141" s="34">
        <v>2017</v>
      </c>
      <c r="D141" s="126" t="s">
        <v>477</v>
      </c>
      <c r="E141" s="123">
        <v>422777184</v>
      </c>
    </row>
    <row r="142" spans="2:5" ht="15" x14ac:dyDescent="0.25">
      <c r="B142" s="33" t="s">
        <v>216</v>
      </c>
      <c r="C142" s="34">
        <v>2017</v>
      </c>
      <c r="D142" s="126" t="s">
        <v>478</v>
      </c>
      <c r="E142" s="123">
        <v>619200827</v>
      </c>
    </row>
    <row r="143" spans="2:5" ht="15" x14ac:dyDescent="0.25">
      <c r="B143" s="33" t="s">
        <v>217</v>
      </c>
      <c r="C143" s="34">
        <v>2017</v>
      </c>
      <c r="D143" s="126" t="s">
        <v>479</v>
      </c>
      <c r="E143" s="123">
        <v>940154893</v>
      </c>
    </row>
    <row r="144" spans="2:5" ht="15" x14ac:dyDescent="0.25">
      <c r="B144" s="33" t="s">
        <v>218</v>
      </c>
      <c r="C144" s="34">
        <v>2017</v>
      </c>
      <c r="D144" s="126" t="s">
        <v>480</v>
      </c>
      <c r="E144" s="123">
        <v>2529201168</v>
      </c>
    </row>
    <row r="145" spans="2:5" ht="15" x14ac:dyDescent="0.25">
      <c r="B145" s="33" t="s">
        <v>219</v>
      </c>
      <c r="C145" s="34">
        <v>2017</v>
      </c>
      <c r="D145" s="126" t="s">
        <v>481</v>
      </c>
      <c r="E145" s="123">
        <v>265886277</v>
      </c>
    </row>
    <row r="146" spans="2:5" ht="15" x14ac:dyDescent="0.25">
      <c r="B146" s="33" t="s">
        <v>220</v>
      </c>
      <c r="C146" s="34">
        <v>2017</v>
      </c>
      <c r="D146" s="126" t="s">
        <v>482</v>
      </c>
      <c r="E146" s="123">
        <v>1009721513</v>
      </c>
    </row>
    <row r="147" spans="2:5" ht="15" x14ac:dyDescent="0.25">
      <c r="B147" s="33" t="s">
        <v>221</v>
      </c>
      <c r="C147" s="34">
        <v>2017</v>
      </c>
      <c r="D147" s="126" t="s">
        <v>483</v>
      </c>
      <c r="E147" s="123">
        <v>1180447640</v>
      </c>
    </row>
    <row r="148" spans="2:5" ht="15" x14ac:dyDescent="0.25">
      <c r="B148" s="33" t="s">
        <v>222</v>
      </c>
      <c r="C148" s="34">
        <v>2017</v>
      </c>
      <c r="D148" s="126" t="s">
        <v>484</v>
      </c>
      <c r="E148" s="123">
        <v>670365473</v>
      </c>
    </row>
    <row r="149" spans="2:5" ht="15" x14ac:dyDescent="0.25">
      <c r="B149" s="33" t="s">
        <v>223</v>
      </c>
      <c r="C149" s="34">
        <v>2017</v>
      </c>
      <c r="D149" s="127" t="s">
        <v>485</v>
      </c>
      <c r="E149" s="123">
        <v>71758668510</v>
      </c>
    </row>
    <row r="150" spans="2:5" ht="15" x14ac:dyDescent="0.25">
      <c r="B150" s="33" t="s">
        <v>224</v>
      </c>
      <c r="C150" s="34">
        <v>2017</v>
      </c>
      <c r="D150" s="126" t="s">
        <v>486</v>
      </c>
      <c r="E150" s="123">
        <v>2482727377</v>
      </c>
    </row>
    <row r="151" spans="2:5" ht="15" x14ac:dyDescent="0.25">
      <c r="B151" s="33" t="s">
        <v>225</v>
      </c>
      <c r="C151" s="34">
        <v>2017</v>
      </c>
      <c r="D151" s="126" t="s">
        <v>487</v>
      </c>
      <c r="E151" s="123">
        <v>1193975005</v>
      </c>
    </row>
    <row r="152" spans="2:5" ht="15" x14ac:dyDescent="0.25">
      <c r="B152" s="33" t="s">
        <v>226</v>
      </c>
      <c r="C152" s="34">
        <v>2017</v>
      </c>
      <c r="D152" s="126" t="s">
        <v>488</v>
      </c>
      <c r="E152" s="123">
        <v>1139420825</v>
      </c>
    </row>
    <row r="153" spans="2:5" ht="15" x14ac:dyDescent="0.25">
      <c r="B153" s="33" t="s">
        <v>207</v>
      </c>
      <c r="C153" s="34">
        <v>2018</v>
      </c>
      <c r="D153" s="126" t="s">
        <v>489</v>
      </c>
      <c r="E153" s="123">
        <v>2009580441</v>
      </c>
    </row>
    <row r="154" spans="2:5" ht="15" x14ac:dyDescent="0.25">
      <c r="B154" s="33" t="s">
        <v>208</v>
      </c>
      <c r="C154" s="34">
        <v>2018</v>
      </c>
      <c r="D154" s="126" t="s">
        <v>490</v>
      </c>
      <c r="E154" s="123">
        <v>538420640</v>
      </c>
    </row>
    <row r="155" spans="2:5" ht="15" x14ac:dyDescent="0.25">
      <c r="B155" s="33" t="s">
        <v>209</v>
      </c>
      <c r="C155" s="34">
        <v>2018</v>
      </c>
      <c r="D155" s="126" t="s">
        <v>491</v>
      </c>
      <c r="E155" s="123">
        <v>2106591859</v>
      </c>
    </row>
    <row r="156" spans="2:5" ht="15" x14ac:dyDescent="0.25">
      <c r="B156" s="33" t="s">
        <v>210</v>
      </c>
      <c r="C156" s="34">
        <v>2018</v>
      </c>
      <c r="D156" s="126" t="s">
        <v>492</v>
      </c>
      <c r="E156" s="123">
        <v>530681225</v>
      </c>
    </row>
    <row r="157" spans="2:5" ht="15" x14ac:dyDescent="0.25">
      <c r="B157" s="33" t="s">
        <v>211</v>
      </c>
      <c r="C157" s="34">
        <v>2018</v>
      </c>
      <c r="D157" s="126" t="s">
        <v>493</v>
      </c>
      <c r="E157" s="123">
        <v>730121440</v>
      </c>
    </row>
    <row r="158" spans="2:5" ht="15" x14ac:dyDescent="0.25">
      <c r="B158" s="33" t="s">
        <v>212</v>
      </c>
      <c r="C158" s="34">
        <v>2018</v>
      </c>
      <c r="D158" s="126" t="s">
        <v>494</v>
      </c>
      <c r="E158" s="123">
        <v>652514393</v>
      </c>
    </row>
    <row r="159" spans="2:5" ht="15" x14ac:dyDescent="0.25">
      <c r="B159" s="33" t="s">
        <v>213</v>
      </c>
      <c r="C159" s="34">
        <v>2018</v>
      </c>
      <c r="D159" s="126" t="s">
        <v>495</v>
      </c>
      <c r="E159" s="123">
        <v>856917033</v>
      </c>
    </row>
    <row r="160" spans="2:5" ht="15" x14ac:dyDescent="0.25">
      <c r="B160" s="33" t="s">
        <v>214</v>
      </c>
      <c r="C160" s="34">
        <v>2018</v>
      </c>
      <c r="D160" s="126" t="s">
        <v>496</v>
      </c>
      <c r="E160" s="123">
        <v>355057871</v>
      </c>
    </row>
    <row r="161" spans="2:5" ht="15" x14ac:dyDescent="0.25">
      <c r="B161" s="33" t="s">
        <v>215</v>
      </c>
      <c r="C161" s="34">
        <v>2018</v>
      </c>
      <c r="D161" s="126" t="s">
        <v>497</v>
      </c>
      <c r="E161" s="123">
        <v>851019873</v>
      </c>
    </row>
    <row r="162" spans="2:5" ht="15" x14ac:dyDescent="0.25">
      <c r="B162" s="33" t="s">
        <v>216</v>
      </c>
      <c r="C162" s="34">
        <v>2018</v>
      </c>
      <c r="D162" s="126" t="s">
        <v>498</v>
      </c>
      <c r="E162" s="123">
        <v>892323039</v>
      </c>
    </row>
    <row r="163" spans="2:5" ht="15" x14ac:dyDescent="0.25">
      <c r="B163" s="33" t="s">
        <v>217</v>
      </c>
      <c r="C163" s="34">
        <v>2018</v>
      </c>
      <c r="D163" s="126" t="s">
        <v>499</v>
      </c>
      <c r="E163" s="123">
        <v>805650130</v>
      </c>
    </row>
    <row r="164" spans="2:5" ht="15" x14ac:dyDescent="0.25">
      <c r="B164" s="33" t="s">
        <v>218</v>
      </c>
      <c r="C164" s="34">
        <v>2018</v>
      </c>
      <c r="D164" s="126" t="s">
        <v>500</v>
      </c>
      <c r="E164" s="123">
        <v>2513793477</v>
      </c>
    </row>
    <row r="165" spans="2:5" ht="15" x14ac:dyDescent="0.25">
      <c r="B165" s="33" t="s">
        <v>219</v>
      </c>
      <c r="C165" s="34">
        <v>2018</v>
      </c>
      <c r="D165" s="126" t="s">
        <v>501</v>
      </c>
      <c r="E165" s="123">
        <v>321988795</v>
      </c>
    </row>
    <row r="166" spans="2:5" ht="15" x14ac:dyDescent="0.25">
      <c r="B166" s="33" t="s">
        <v>220</v>
      </c>
      <c r="C166" s="34">
        <v>2018</v>
      </c>
      <c r="D166" s="126" t="s">
        <v>502</v>
      </c>
      <c r="E166" s="123">
        <v>902835054</v>
      </c>
    </row>
    <row r="167" spans="2:5" ht="15" x14ac:dyDescent="0.25">
      <c r="B167" s="33" t="s">
        <v>221</v>
      </c>
      <c r="C167" s="34">
        <v>2018</v>
      </c>
      <c r="D167" s="126" t="s">
        <v>503</v>
      </c>
      <c r="E167" s="123">
        <v>1004496545</v>
      </c>
    </row>
    <row r="168" spans="2:5" ht="15" x14ac:dyDescent="0.25">
      <c r="B168" s="33" t="s">
        <v>222</v>
      </c>
      <c r="C168" s="34">
        <v>2018</v>
      </c>
      <c r="D168" s="126" t="s">
        <v>504</v>
      </c>
      <c r="E168" s="123">
        <v>690200890</v>
      </c>
    </row>
    <row r="169" spans="2:5" ht="15" x14ac:dyDescent="0.25">
      <c r="B169" s="33" t="s">
        <v>223</v>
      </c>
      <c r="C169" s="34">
        <v>2018</v>
      </c>
      <c r="D169" s="127" t="s">
        <v>505</v>
      </c>
      <c r="E169" s="123">
        <v>70556916364</v>
      </c>
    </row>
    <row r="170" spans="2:5" ht="15" x14ac:dyDescent="0.25">
      <c r="B170" s="33" t="s">
        <v>224</v>
      </c>
      <c r="C170" s="34">
        <v>2018</v>
      </c>
      <c r="D170" s="126" t="s">
        <v>506</v>
      </c>
      <c r="E170" s="123">
        <v>2130599070</v>
      </c>
    </row>
    <row r="171" spans="2:5" ht="15" x14ac:dyDescent="0.25">
      <c r="B171" s="33" t="s">
        <v>225</v>
      </c>
      <c r="C171" s="34">
        <v>2018</v>
      </c>
      <c r="D171" s="126" t="s">
        <v>507</v>
      </c>
      <c r="E171" s="123">
        <v>537773910</v>
      </c>
    </row>
    <row r="172" spans="2:5" ht="15" x14ac:dyDescent="0.25">
      <c r="B172" s="33" t="s">
        <v>226</v>
      </c>
      <c r="C172" s="34">
        <v>2018</v>
      </c>
      <c r="D172" s="126" t="s">
        <v>508</v>
      </c>
      <c r="E172" s="123">
        <v>1037445391</v>
      </c>
    </row>
    <row r="173" spans="2:5" ht="15" x14ac:dyDescent="0.25">
      <c r="B173" s="33" t="s">
        <v>207</v>
      </c>
      <c r="C173" s="34">
        <v>2019</v>
      </c>
      <c r="D173" s="126" t="s">
        <v>509</v>
      </c>
      <c r="E173" s="123">
        <v>3858803920</v>
      </c>
    </row>
    <row r="174" spans="2:5" ht="15" x14ac:dyDescent="0.25">
      <c r="B174" s="33" t="s">
        <v>208</v>
      </c>
      <c r="C174" s="34">
        <v>2019</v>
      </c>
      <c r="D174" s="126" t="s">
        <v>510</v>
      </c>
      <c r="E174" s="123">
        <v>527660635</v>
      </c>
    </row>
    <row r="175" spans="2:5" ht="15" x14ac:dyDescent="0.25">
      <c r="B175" s="33" t="s">
        <v>209</v>
      </c>
      <c r="C175" s="34">
        <v>2019</v>
      </c>
      <c r="D175" s="126" t="s">
        <v>511</v>
      </c>
      <c r="E175" s="123">
        <v>2485876734</v>
      </c>
    </row>
    <row r="176" spans="2:5" ht="15" x14ac:dyDescent="0.25">
      <c r="B176" s="33" t="s">
        <v>210</v>
      </c>
      <c r="C176" s="34">
        <v>2019</v>
      </c>
      <c r="D176" s="126" t="s">
        <v>512</v>
      </c>
      <c r="E176" s="123">
        <v>536842866</v>
      </c>
    </row>
    <row r="177" spans="2:5" ht="15" x14ac:dyDescent="0.25">
      <c r="B177" s="33" t="s">
        <v>211</v>
      </c>
      <c r="C177" s="34">
        <v>2019</v>
      </c>
      <c r="D177" s="126" t="s">
        <v>513</v>
      </c>
      <c r="E177" s="123">
        <v>624396483</v>
      </c>
    </row>
    <row r="178" spans="2:5" ht="15" x14ac:dyDescent="0.25">
      <c r="B178" s="33" t="s">
        <v>212</v>
      </c>
      <c r="C178" s="34">
        <v>2019</v>
      </c>
      <c r="D178" s="126" t="s">
        <v>514</v>
      </c>
      <c r="E178" s="123">
        <v>641477817</v>
      </c>
    </row>
    <row r="179" spans="2:5" ht="15" x14ac:dyDescent="0.25">
      <c r="B179" s="33" t="s">
        <v>213</v>
      </c>
      <c r="C179" s="34">
        <v>2019</v>
      </c>
      <c r="D179" s="126" t="s">
        <v>515</v>
      </c>
      <c r="E179" s="123">
        <v>842943697</v>
      </c>
    </row>
    <row r="180" spans="2:5" ht="15" x14ac:dyDescent="0.25">
      <c r="B180" s="33" t="s">
        <v>214</v>
      </c>
      <c r="C180" s="34">
        <v>2019</v>
      </c>
      <c r="D180" s="126" t="s">
        <v>516</v>
      </c>
      <c r="E180" s="123">
        <v>311334456</v>
      </c>
    </row>
    <row r="181" spans="2:5" ht="15" x14ac:dyDescent="0.25">
      <c r="B181" s="33" t="s">
        <v>215</v>
      </c>
      <c r="C181" s="34">
        <v>2019</v>
      </c>
      <c r="D181" s="126" t="s">
        <v>517</v>
      </c>
      <c r="E181" s="123">
        <v>866501270</v>
      </c>
    </row>
    <row r="182" spans="2:5" ht="15" x14ac:dyDescent="0.25">
      <c r="B182" s="33" t="s">
        <v>216</v>
      </c>
      <c r="C182" s="34">
        <v>2019</v>
      </c>
      <c r="D182" s="126" t="s">
        <v>518</v>
      </c>
      <c r="E182" s="123">
        <v>905153885</v>
      </c>
    </row>
    <row r="183" spans="2:5" ht="15" x14ac:dyDescent="0.25">
      <c r="B183" s="33" t="s">
        <v>217</v>
      </c>
      <c r="C183" s="34">
        <v>2019</v>
      </c>
      <c r="D183" s="126" t="s">
        <v>519</v>
      </c>
      <c r="E183" s="123">
        <v>828976827</v>
      </c>
    </row>
    <row r="184" spans="2:5" ht="15" x14ac:dyDescent="0.25">
      <c r="B184" s="33" t="s">
        <v>218</v>
      </c>
      <c r="C184" s="34">
        <v>2019</v>
      </c>
      <c r="D184" s="126" t="s">
        <v>520</v>
      </c>
      <c r="E184" s="123">
        <v>2305736536</v>
      </c>
    </row>
    <row r="185" spans="2:5" ht="15" x14ac:dyDescent="0.25">
      <c r="B185" s="33" t="s">
        <v>219</v>
      </c>
      <c r="C185" s="34">
        <v>2019</v>
      </c>
      <c r="D185" s="126" t="s">
        <v>521</v>
      </c>
      <c r="E185" s="123">
        <v>581372847</v>
      </c>
    </row>
    <row r="186" spans="2:5" ht="15" x14ac:dyDescent="0.25">
      <c r="B186" s="33" t="s">
        <v>220</v>
      </c>
      <c r="C186" s="34">
        <v>2019</v>
      </c>
      <c r="D186" s="126" t="s">
        <v>522</v>
      </c>
      <c r="E186" s="123">
        <v>704470788</v>
      </c>
    </row>
    <row r="187" spans="2:5" ht="15" x14ac:dyDescent="0.25">
      <c r="B187" s="33" t="s">
        <v>221</v>
      </c>
      <c r="C187" s="34">
        <v>2019</v>
      </c>
      <c r="D187" s="126" t="s">
        <v>523</v>
      </c>
      <c r="E187" s="123">
        <v>1168163720</v>
      </c>
    </row>
    <row r="188" spans="2:5" ht="15" x14ac:dyDescent="0.25">
      <c r="B188" s="33" t="s">
        <v>222</v>
      </c>
      <c r="C188" s="34">
        <v>2019</v>
      </c>
      <c r="D188" s="126" t="s">
        <v>524</v>
      </c>
      <c r="E188" s="123">
        <v>744665962</v>
      </c>
    </row>
    <row r="189" spans="2:5" ht="15" x14ac:dyDescent="0.25">
      <c r="B189" s="33" t="s">
        <v>223</v>
      </c>
      <c r="C189" s="34">
        <v>2019</v>
      </c>
      <c r="D189" s="127" t="s">
        <v>525</v>
      </c>
      <c r="E189" s="123">
        <v>89770161994</v>
      </c>
    </row>
    <row r="190" spans="2:5" ht="15" x14ac:dyDescent="0.25">
      <c r="B190" s="33" t="s">
        <v>224</v>
      </c>
      <c r="C190" s="34">
        <v>2019</v>
      </c>
      <c r="D190" s="126" t="s">
        <v>526</v>
      </c>
      <c r="E190" s="123">
        <v>2155699476</v>
      </c>
    </row>
    <row r="191" spans="2:5" ht="15" x14ac:dyDescent="0.25">
      <c r="B191" s="33" t="s">
        <v>225</v>
      </c>
      <c r="C191" s="34">
        <v>2019</v>
      </c>
      <c r="D191" s="126" t="s">
        <v>527</v>
      </c>
      <c r="E191" s="123">
        <v>499978033</v>
      </c>
    </row>
    <row r="192" spans="2:5" ht="15" x14ac:dyDescent="0.25">
      <c r="B192" s="33" t="s">
        <v>226</v>
      </c>
      <c r="C192" s="34">
        <v>2019</v>
      </c>
      <c r="D192" s="128" t="s">
        <v>528</v>
      </c>
      <c r="E192" s="129">
        <v>481101023</v>
      </c>
    </row>
    <row r="193" spans="2:6" ht="15" x14ac:dyDescent="0.25">
      <c r="B193" s="33" t="s">
        <v>207</v>
      </c>
      <c r="C193" s="35">
        <v>2020</v>
      </c>
      <c r="D193" s="130" t="s">
        <v>529</v>
      </c>
      <c r="E193" s="131">
        <v>2000360706</v>
      </c>
    </row>
    <row r="194" spans="2:6" ht="15" x14ac:dyDescent="0.25">
      <c r="B194" s="33" t="s">
        <v>208</v>
      </c>
      <c r="C194" s="35">
        <v>2020</v>
      </c>
      <c r="D194" s="132" t="s">
        <v>530</v>
      </c>
      <c r="E194" s="133">
        <v>562498465</v>
      </c>
    </row>
    <row r="195" spans="2:6" ht="15" x14ac:dyDescent="0.25">
      <c r="B195" s="33" t="s">
        <v>209</v>
      </c>
      <c r="C195" s="35">
        <v>2020</v>
      </c>
      <c r="D195" s="130" t="s">
        <v>531</v>
      </c>
      <c r="E195" s="131">
        <v>204046204</v>
      </c>
    </row>
    <row r="196" spans="2:6" ht="15" x14ac:dyDescent="0.25">
      <c r="B196" s="33" t="s">
        <v>210</v>
      </c>
      <c r="C196" s="35">
        <v>2020</v>
      </c>
      <c r="D196" s="132" t="s">
        <v>532</v>
      </c>
      <c r="E196" s="133">
        <v>395951106</v>
      </c>
    </row>
    <row r="197" spans="2:6" ht="15" x14ac:dyDescent="0.25">
      <c r="B197" s="33" t="s">
        <v>211</v>
      </c>
      <c r="C197" s="35">
        <v>2020</v>
      </c>
      <c r="D197" s="130" t="s">
        <v>533</v>
      </c>
      <c r="E197" s="131">
        <v>400818778</v>
      </c>
    </row>
    <row r="198" spans="2:6" ht="15" x14ac:dyDescent="0.25">
      <c r="B198" s="33" t="s">
        <v>212</v>
      </c>
      <c r="C198" s="35">
        <v>2020</v>
      </c>
      <c r="D198" s="132" t="s">
        <v>534</v>
      </c>
      <c r="E198" s="133">
        <v>572992747</v>
      </c>
    </row>
    <row r="199" spans="2:6" ht="15" x14ac:dyDescent="0.25">
      <c r="B199" s="33" t="s">
        <v>213</v>
      </c>
      <c r="C199" s="35">
        <v>2020</v>
      </c>
      <c r="D199" s="130" t="s">
        <v>535</v>
      </c>
      <c r="E199" s="131">
        <v>784334845</v>
      </c>
    </row>
    <row r="200" spans="2:6" ht="15" x14ac:dyDescent="0.25">
      <c r="B200" s="33" t="s">
        <v>214</v>
      </c>
      <c r="C200" s="35">
        <v>2020</v>
      </c>
      <c r="D200" s="134" t="s">
        <v>536</v>
      </c>
      <c r="E200" s="135">
        <v>301123262</v>
      </c>
    </row>
    <row r="201" spans="2:6" ht="15" x14ac:dyDescent="0.25">
      <c r="B201" s="33" t="s">
        <v>215</v>
      </c>
      <c r="C201" s="35">
        <v>2020</v>
      </c>
      <c r="D201" s="130" t="s">
        <v>537</v>
      </c>
      <c r="E201" s="131">
        <v>372130137</v>
      </c>
    </row>
    <row r="202" spans="2:6" ht="15" x14ac:dyDescent="0.25">
      <c r="B202" s="33" t="s">
        <v>216</v>
      </c>
      <c r="C202" s="35">
        <v>2020</v>
      </c>
      <c r="D202" s="132" t="s">
        <v>538</v>
      </c>
      <c r="E202" s="133">
        <v>623687298</v>
      </c>
    </row>
    <row r="203" spans="2:6" ht="15" x14ac:dyDescent="0.25">
      <c r="B203" s="33" t="s">
        <v>217</v>
      </c>
      <c r="C203" s="35">
        <v>2020</v>
      </c>
      <c r="D203" s="130" t="s">
        <v>539</v>
      </c>
      <c r="E203" s="131">
        <v>546206435</v>
      </c>
    </row>
    <row r="204" spans="2:6" ht="15.75" customHeight="1" x14ac:dyDescent="0.25">
      <c r="B204" s="33" t="s">
        <v>218</v>
      </c>
      <c r="C204" s="35">
        <v>2020</v>
      </c>
      <c r="D204" s="132" t="s">
        <v>540</v>
      </c>
      <c r="E204" s="133">
        <v>2088281700</v>
      </c>
    </row>
    <row r="205" spans="2:6" ht="15.75" customHeight="1" x14ac:dyDescent="0.25">
      <c r="B205" s="33" t="s">
        <v>219</v>
      </c>
      <c r="C205" s="35">
        <v>2020</v>
      </c>
      <c r="D205" s="130" t="s">
        <v>541</v>
      </c>
      <c r="E205" s="136">
        <v>275226626</v>
      </c>
      <c r="F205" s="137"/>
    </row>
    <row r="206" spans="2:6" ht="15.75" customHeight="1" x14ac:dyDescent="0.25">
      <c r="B206" s="33" t="s">
        <v>220</v>
      </c>
      <c r="C206" s="35">
        <v>2020</v>
      </c>
      <c r="D206" s="134" t="s">
        <v>542</v>
      </c>
      <c r="E206" s="135">
        <v>548888253</v>
      </c>
    </row>
    <row r="207" spans="2:6" ht="15.75" customHeight="1" x14ac:dyDescent="0.25">
      <c r="B207" s="33" t="s">
        <v>221</v>
      </c>
      <c r="C207" s="35">
        <v>2020</v>
      </c>
      <c r="D207" s="130" t="s">
        <v>543</v>
      </c>
      <c r="E207" s="131">
        <v>1528837020</v>
      </c>
    </row>
    <row r="208" spans="2:6" ht="15.75" customHeight="1" x14ac:dyDescent="0.25">
      <c r="B208" s="33" t="s">
        <v>222</v>
      </c>
      <c r="C208" s="35">
        <v>2020</v>
      </c>
      <c r="D208" s="132" t="s">
        <v>544</v>
      </c>
      <c r="E208" s="138">
        <v>335809576</v>
      </c>
    </row>
    <row r="209" spans="2:6" ht="15.75" customHeight="1" x14ac:dyDescent="0.25">
      <c r="B209" s="33" t="s">
        <v>223</v>
      </c>
      <c r="C209" s="35">
        <v>2020</v>
      </c>
      <c r="D209" s="130" t="s">
        <v>545</v>
      </c>
      <c r="E209" s="131">
        <v>89203644711</v>
      </c>
    </row>
    <row r="210" spans="2:6" ht="15.75" customHeight="1" x14ac:dyDescent="0.25">
      <c r="B210" s="33" t="s">
        <v>224</v>
      </c>
      <c r="C210" s="35">
        <v>2020</v>
      </c>
      <c r="D210" s="132" t="s">
        <v>546</v>
      </c>
      <c r="E210" s="139">
        <v>1380823652</v>
      </c>
      <c r="F210" s="140"/>
    </row>
    <row r="211" spans="2:6" ht="15.75" customHeight="1" x14ac:dyDescent="0.25">
      <c r="B211" s="33" t="s">
        <v>225</v>
      </c>
      <c r="C211" s="35">
        <v>2020</v>
      </c>
      <c r="D211" s="130" t="s">
        <v>547</v>
      </c>
      <c r="E211" s="131">
        <v>560371658</v>
      </c>
    </row>
    <row r="212" spans="2:6" ht="15.75" customHeight="1" x14ac:dyDescent="0.25">
      <c r="B212" s="42" t="s">
        <v>226</v>
      </c>
      <c r="C212" s="82">
        <v>2020</v>
      </c>
      <c r="D212" s="132" t="s">
        <v>548</v>
      </c>
      <c r="E212" s="133">
        <v>645197585</v>
      </c>
    </row>
    <row r="213" spans="2:6" ht="15.75" customHeight="1" x14ac:dyDescent="0.25">
      <c r="B213" s="33" t="s">
        <v>207</v>
      </c>
      <c r="C213" s="34">
        <v>2021</v>
      </c>
      <c r="D213" s="141"/>
      <c r="E213" s="142"/>
    </row>
    <row r="214" spans="2:6" ht="15.75" customHeight="1" x14ac:dyDescent="0.25">
      <c r="B214" s="33" t="s">
        <v>208</v>
      </c>
      <c r="C214" s="34">
        <v>2021</v>
      </c>
      <c r="D214" s="126"/>
      <c r="E214" s="123"/>
    </row>
    <row r="215" spans="2:6" ht="15.75" customHeight="1" x14ac:dyDescent="0.25">
      <c r="B215" s="33" t="s">
        <v>209</v>
      </c>
      <c r="C215" s="34">
        <v>2021</v>
      </c>
      <c r="D215" s="126"/>
      <c r="E215" s="123"/>
    </row>
    <row r="216" spans="2:6" ht="15.75" customHeight="1" x14ac:dyDescent="0.25">
      <c r="B216" s="33" t="s">
        <v>210</v>
      </c>
      <c r="C216" s="34">
        <v>2021</v>
      </c>
      <c r="D216" s="126"/>
      <c r="E216" s="123"/>
    </row>
    <row r="217" spans="2:6" ht="15.75" customHeight="1" x14ac:dyDescent="0.25">
      <c r="B217" s="33" t="s">
        <v>211</v>
      </c>
      <c r="C217" s="34">
        <v>2021</v>
      </c>
      <c r="D217" s="126"/>
      <c r="E217" s="123"/>
    </row>
    <row r="218" spans="2:6" ht="15.75" customHeight="1" x14ac:dyDescent="0.25">
      <c r="B218" s="33" t="s">
        <v>212</v>
      </c>
      <c r="C218" s="34">
        <v>2021</v>
      </c>
      <c r="D218" s="126"/>
      <c r="E218" s="123"/>
    </row>
    <row r="219" spans="2:6" ht="15.75" customHeight="1" x14ac:dyDescent="0.25">
      <c r="B219" s="33" t="s">
        <v>213</v>
      </c>
      <c r="C219" s="34">
        <v>2021</v>
      </c>
      <c r="D219" s="126"/>
      <c r="E219" s="123"/>
    </row>
    <row r="220" spans="2:6" ht="15.75" customHeight="1" x14ac:dyDescent="0.25">
      <c r="B220" s="33" t="s">
        <v>214</v>
      </c>
      <c r="C220" s="34">
        <v>2021</v>
      </c>
      <c r="D220" s="126"/>
      <c r="E220" s="123"/>
    </row>
    <row r="221" spans="2:6" ht="15.75" customHeight="1" x14ac:dyDescent="0.25">
      <c r="B221" s="33" t="s">
        <v>215</v>
      </c>
      <c r="C221" s="34">
        <v>2021</v>
      </c>
      <c r="D221" s="126"/>
      <c r="E221" s="123"/>
    </row>
    <row r="222" spans="2:6" ht="15.75" customHeight="1" x14ac:dyDescent="0.25">
      <c r="B222" s="33" t="s">
        <v>216</v>
      </c>
      <c r="C222" s="34">
        <v>2021</v>
      </c>
      <c r="D222" s="126"/>
      <c r="E222" s="123"/>
    </row>
    <row r="223" spans="2:6" ht="15.75" customHeight="1" x14ac:dyDescent="0.25">
      <c r="B223" s="33" t="s">
        <v>217</v>
      </c>
      <c r="C223" s="34">
        <v>2021</v>
      </c>
      <c r="D223" s="126"/>
      <c r="E223" s="123"/>
    </row>
    <row r="224" spans="2:6" ht="15.75" customHeight="1" x14ac:dyDescent="0.25">
      <c r="B224" s="33" t="s">
        <v>218</v>
      </c>
      <c r="C224" s="34">
        <v>2021</v>
      </c>
      <c r="D224" s="126"/>
      <c r="E224" s="123"/>
    </row>
    <row r="225" spans="2:5" ht="15.75" customHeight="1" x14ac:dyDescent="0.25">
      <c r="B225" s="33" t="s">
        <v>219</v>
      </c>
      <c r="C225" s="34">
        <v>2021</v>
      </c>
      <c r="D225" s="126"/>
      <c r="E225" s="123"/>
    </row>
    <row r="226" spans="2:5" ht="15.75" customHeight="1" x14ac:dyDescent="0.25">
      <c r="B226" s="33" t="s">
        <v>220</v>
      </c>
      <c r="C226" s="34">
        <v>2021</v>
      </c>
      <c r="D226" s="126"/>
      <c r="E226" s="123"/>
    </row>
    <row r="227" spans="2:5" ht="15.75" customHeight="1" x14ac:dyDescent="0.25">
      <c r="B227" s="33" t="s">
        <v>221</v>
      </c>
      <c r="C227" s="34">
        <v>2021</v>
      </c>
      <c r="D227" s="126"/>
      <c r="E227" s="123"/>
    </row>
    <row r="228" spans="2:5" ht="15.75" customHeight="1" x14ac:dyDescent="0.25">
      <c r="B228" s="33" t="s">
        <v>222</v>
      </c>
      <c r="C228" s="34">
        <v>2021</v>
      </c>
      <c r="D228" s="126"/>
      <c r="E228" s="123"/>
    </row>
    <row r="229" spans="2:5" ht="15.75" customHeight="1" x14ac:dyDescent="0.25">
      <c r="B229" s="33" t="s">
        <v>223</v>
      </c>
      <c r="C229" s="34">
        <v>2021</v>
      </c>
      <c r="D229" s="143" t="s">
        <v>549</v>
      </c>
      <c r="E229" s="143" t="s">
        <v>550</v>
      </c>
    </row>
    <row r="230" spans="2:5" ht="15.75" customHeight="1" x14ac:dyDescent="0.25">
      <c r="B230" s="33" t="s">
        <v>224</v>
      </c>
      <c r="C230" s="34">
        <v>2021</v>
      </c>
      <c r="D230" s="126"/>
      <c r="E230" s="123"/>
    </row>
    <row r="231" spans="2:5" ht="15.75" customHeight="1" x14ac:dyDescent="0.25">
      <c r="B231" s="33" t="s">
        <v>225</v>
      </c>
      <c r="C231" s="34">
        <v>2021</v>
      </c>
      <c r="D231" s="126"/>
      <c r="E231" s="123"/>
    </row>
    <row r="232" spans="2:5" ht="15.75" customHeight="1" x14ac:dyDescent="0.25">
      <c r="B232" s="42" t="s">
        <v>226</v>
      </c>
      <c r="C232" s="34">
        <v>2021</v>
      </c>
      <c r="D232" s="126"/>
      <c r="E232" s="123"/>
    </row>
    <row r="233" spans="2:5" ht="15.75" customHeight="1" x14ac:dyDescent="0.25">
      <c r="B233" s="111" t="s">
        <v>239</v>
      </c>
      <c r="C233" s="112"/>
      <c r="D233" s="144"/>
      <c r="E233" s="145">
        <f>SUBTOTAL(109,Tabla5[Presupuesto Definitivo (miles)])</f>
        <v>810699740756</v>
      </c>
    </row>
    <row r="236" spans="2:5" ht="15.75" customHeight="1" x14ac:dyDescent="0.2">
      <c r="B236" s="404" t="s">
        <v>1024</v>
      </c>
      <c r="C236" s="404"/>
      <c r="D236" s="404"/>
      <c r="E236" s="404"/>
    </row>
    <row r="237" spans="2:5" ht="15.75" customHeight="1" x14ac:dyDescent="0.2">
      <c r="B237" s="404"/>
      <c r="C237" s="404"/>
      <c r="D237" s="404"/>
      <c r="E237" s="404"/>
    </row>
    <row r="238" spans="2:5" ht="15.75" customHeight="1" x14ac:dyDescent="0.2">
      <c r="B238" s="404"/>
      <c r="C238" s="404"/>
      <c r="D238" s="404"/>
      <c r="E238" s="404"/>
    </row>
  </sheetData>
  <mergeCells count="2">
    <mergeCell ref="B1:E1"/>
    <mergeCell ref="B236:E238"/>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0"/>
  <sheetViews>
    <sheetView zoomScaleNormal="100" workbookViewId="0">
      <selection activeCell="O39" sqref="O39"/>
    </sheetView>
  </sheetViews>
  <sheetFormatPr baseColWidth="10" defaultRowHeight="12.75" x14ac:dyDescent="0.2"/>
  <cols>
    <col min="1" max="3" width="11.42578125" style="4"/>
    <col min="4" max="4" width="24.5703125" style="4" bestFit="1" customWidth="1"/>
    <col min="5" max="16384" width="11.42578125" style="4"/>
  </cols>
  <sheetData>
    <row r="2" spans="2:4" ht="15" x14ac:dyDescent="0.25">
      <c r="B2" s="8" t="s">
        <v>0</v>
      </c>
      <c r="C2" s="8" t="s">
        <v>1</v>
      </c>
      <c r="D2" s="8" t="s">
        <v>347</v>
      </c>
    </row>
    <row r="3" spans="2:4" ht="15" x14ac:dyDescent="0.25">
      <c r="B3" s="5" t="s">
        <v>223</v>
      </c>
      <c r="C3" s="5">
        <v>2018</v>
      </c>
      <c r="D3" s="10">
        <v>70556916364</v>
      </c>
    </row>
    <row r="4" spans="2:4" ht="15" x14ac:dyDescent="0.25">
      <c r="B4" s="1" t="s">
        <v>223</v>
      </c>
      <c r="C4" s="1">
        <v>2019</v>
      </c>
      <c r="D4" s="9">
        <v>89770161994</v>
      </c>
    </row>
    <row r="5" spans="2:4" ht="15" x14ac:dyDescent="0.25">
      <c r="B5" s="5" t="s">
        <v>223</v>
      </c>
      <c r="C5" s="5">
        <v>2020</v>
      </c>
      <c r="D5" s="10">
        <v>67379198357</v>
      </c>
    </row>
    <row r="6" spans="2:4" ht="15" x14ac:dyDescent="0.25">
      <c r="B6" s="1" t="s">
        <v>223</v>
      </c>
      <c r="C6" s="1">
        <v>2021</v>
      </c>
      <c r="D6" s="9">
        <v>89203644711</v>
      </c>
    </row>
    <row r="8" spans="2:4" ht="15" x14ac:dyDescent="0.25">
      <c r="B8" s="8" t="s">
        <v>0</v>
      </c>
      <c r="C8" s="8" t="s">
        <v>1</v>
      </c>
      <c r="D8" s="8" t="s">
        <v>347</v>
      </c>
    </row>
    <row r="9" spans="2:4" ht="15" x14ac:dyDescent="0.25">
      <c r="B9" s="5" t="s">
        <v>207</v>
      </c>
      <c r="C9" s="5">
        <v>2018</v>
      </c>
      <c r="D9" s="10">
        <v>2009580441</v>
      </c>
    </row>
    <row r="10" spans="2:4" ht="15" x14ac:dyDescent="0.25">
      <c r="B10" s="1" t="s">
        <v>207</v>
      </c>
      <c r="C10" s="1">
        <v>2019</v>
      </c>
      <c r="D10" s="9">
        <v>3858803920</v>
      </c>
    </row>
    <row r="11" spans="2:4" ht="15" x14ac:dyDescent="0.25">
      <c r="B11" s="5" t="s">
        <v>207</v>
      </c>
      <c r="C11" s="5">
        <v>2020</v>
      </c>
      <c r="D11" s="10">
        <v>2063021705</v>
      </c>
    </row>
    <row r="12" spans="2:4" ht="15" x14ac:dyDescent="0.25">
      <c r="B12" s="1" t="s">
        <v>207</v>
      </c>
      <c r="C12" s="1">
        <v>2021</v>
      </c>
      <c r="D12" s="9" t="s">
        <v>348</v>
      </c>
    </row>
    <row r="14" spans="2:4" ht="15" x14ac:dyDescent="0.25">
      <c r="B14" s="8" t="s">
        <v>0</v>
      </c>
      <c r="C14" s="8" t="s">
        <v>1</v>
      </c>
      <c r="D14" s="8" t="s">
        <v>347</v>
      </c>
    </row>
    <row r="15" spans="2:4" ht="15" x14ac:dyDescent="0.25">
      <c r="B15" s="5" t="s">
        <v>218</v>
      </c>
      <c r="C15" s="5">
        <v>2018</v>
      </c>
      <c r="D15" s="10">
        <v>2513793477</v>
      </c>
    </row>
    <row r="16" spans="2:4" ht="15" x14ac:dyDescent="0.25">
      <c r="B16" s="1" t="s">
        <v>218</v>
      </c>
      <c r="C16" s="1">
        <v>2019</v>
      </c>
      <c r="D16" s="9">
        <v>2305736536</v>
      </c>
    </row>
    <row r="17" spans="2:4" ht="15" x14ac:dyDescent="0.25">
      <c r="B17" s="5" t="s">
        <v>218</v>
      </c>
      <c r="C17" s="5">
        <v>2020</v>
      </c>
      <c r="D17" s="10">
        <v>2118562533</v>
      </c>
    </row>
    <row r="18" spans="2:4" ht="15" x14ac:dyDescent="0.25">
      <c r="B18" s="1" t="s">
        <v>218</v>
      </c>
      <c r="C18" s="1">
        <v>2021</v>
      </c>
      <c r="D18" s="9" t="s">
        <v>348</v>
      </c>
    </row>
    <row r="20" spans="2:4" ht="15" x14ac:dyDescent="0.25">
      <c r="B20" s="8" t="s">
        <v>0</v>
      </c>
      <c r="C20" s="8" t="s">
        <v>1</v>
      </c>
      <c r="D20" s="8" t="s">
        <v>347</v>
      </c>
    </row>
    <row r="21" spans="2:4" ht="15" x14ac:dyDescent="0.25">
      <c r="B21" s="5" t="s">
        <v>224</v>
      </c>
      <c r="C21" s="5">
        <v>2018</v>
      </c>
      <c r="D21" s="10">
        <v>2130599070</v>
      </c>
    </row>
    <row r="22" spans="2:4" ht="15" x14ac:dyDescent="0.25">
      <c r="B22" s="1" t="s">
        <v>224</v>
      </c>
      <c r="C22" s="1">
        <v>2019</v>
      </c>
      <c r="D22" s="9">
        <v>2155699476</v>
      </c>
    </row>
    <row r="23" spans="2:4" ht="15" x14ac:dyDescent="0.25">
      <c r="B23" s="5" t="s">
        <v>224</v>
      </c>
      <c r="C23" s="5">
        <v>2020</v>
      </c>
      <c r="D23" s="10">
        <v>1474467626</v>
      </c>
    </row>
    <row r="24" spans="2:4" ht="15" x14ac:dyDescent="0.25">
      <c r="B24" s="1" t="s">
        <v>224</v>
      </c>
      <c r="C24" s="1">
        <v>2021</v>
      </c>
      <c r="D24" s="9" t="s">
        <v>348</v>
      </c>
    </row>
    <row r="29" spans="2:4" ht="15" x14ac:dyDescent="0.25">
      <c r="C29" s="8" t="s">
        <v>1</v>
      </c>
      <c r="D29" s="8" t="s">
        <v>4</v>
      </c>
    </row>
    <row r="30" spans="2:4" ht="15" x14ac:dyDescent="0.25">
      <c r="C30" s="5">
        <v>2011</v>
      </c>
      <c r="D30" s="118">
        <v>51255577718</v>
      </c>
    </row>
    <row r="31" spans="2:4" ht="15" x14ac:dyDescent="0.25">
      <c r="C31" s="1">
        <v>2012</v>
      </c>
      <c r="D31" s="117">
        <v>53745146964</v>
      </c>
    </row>
    <row r="32" spans="2:4" ht="15" x14ac:dyDescent="0.25">
      <c r="C32" s="5">
        <v>2013</v>
      </c>
      <c r="D32" s="118">
        <v>60080400678</v>
      </c>
    </row>
    <row r="33" spans="3:4" ht="15" x14ac:dyDescent="0.25">
      <c r="C33" s="1">
        <v>2014</v>
      </c>
      <c r="D33" s="117">
        <v>71721714474</v>
      </c>
    </row>
    <row r="34" spans="3:4" ht="15" x14ac:dyDescent="0.25">
      <c r="C34" s="5">
        <v>2015</v>
      </c>
      <c r="D34" s="118">
        <v>77432042573</v>
      </c>
    </row>
    <row r="35" spans="3:4" ht="15" x14ac:dyDescent="0.25">
      <c r="C35" s="1">
        <v>2016</v>
      </c>
      <c r="D35" s="117">
        <v>101745407650</v>
      </c>
    </row>
    <row r="36" spans="3:4" ht="15" x14ac:dyDescent="0.25">
      <c r="C36" s="5">
        <v>2017</v>
      </c>
      <c r="D36" s="118">
        <v>90521973526</v>
      </c>
    </row>
    <row r="37" spans="3:4" ht="15" x14ac:dyDescent="0.25">
      <c r="C37" s="1">
        <v>2018</v>
      </c>
      <c r="D37" s="117">
        <v>90024927440</v>
      </c>
    </row>
    <row r="38" spans="3:4" ht="15" x14ac:dyDescent="0.25">
      <c r="C38" s="5">
        <v>2019</v>
      </c>
      <c r="D38" s="118">
        <v>110841318969</v>
      </c>
    </row>
    <row r="39" spans="3:4" ht="15" x14ac:dyDescent="0.25">
      <c r="C39" s="1">
        <v>2020</v>
      </c>
      <c r="D39" s="117">
        <v>103331230764</v>
      </c>
    </row>
    <row r="40" spans="3:4" ht="15" x14ac:dyDescent="0.25">
      <c r="C40" s="5">
        <v>2021</v>
      </c>
      <c r="D40" s="118">
        <v>89203644711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F237"/>
  <sheetViews>
    <sheetView topLeftCell="A226" workbookViewId="0">
      <selection activeCell="D241" sqref="D241"/>
    </sheetView>
  </sheetViews>
  <sheetFormatPr baseColWidth="10" defaultColWidth="14.42578125" defaultRowHeight="15.75" customHeight="1" x14ac:dyDescent="0.2"/>
  <cols>
    <col min="1" max="1" width="14.42578125" style="18"/>
    <col min="2" max="2" width="16.5703125" style="146" customWidth="1"/>
    <col min="3" max="3" width="14.42578125" style="146"/>
    <col min="4" max="4" width="26.7109375" style="146" customWidth="1"/>
    <col min="5" max="5" width="30.28515625" style="146" customWidth="1"/>
    <col min="6" max="16384" width="14.42578125" style="18"/>
  </cols>
  <sheetData>
    <row r="1" spans="2:5" ht="28.5" customHeight="1" x14ac:dyDescent="0.2">
      <c r="B1" s="356" t="s">
        <v>551</v>
      </c>
      <c r="C1" s="354"/>
      <c r="D1" s="354"/>
      <c r="E1" s="355"/>
    </row>
    <row r="2" spans="2:5" ht="15.75" customHeight="1" x14ac:dyDescent="0.2">
      <c r="B2" s="18"/>
      <c r="C2" s="18"/>
      <c r="D2" s="18"/>
      <c r="E2" s="18"/>
    </row>
    <row r="3" spans="2:5" ht="15.75" customHeight="1" x14ac:dyDescent="0.2">
      <c r="B3" s="18"/>
      <c r="C3" s="18"/>
      <c r="D3" s="18"/>
      <c r="E3" s="18"/>
    </row>
    <row r="4" spans="2:5" ht="15.75" customHeight="1" x14ac:dyDescent="0.2">
      <c r="B4" s="18"/>
      <c r="C4" s="18"/>
      <c r="D4" s="18"/>
      <c r="E4" s="18"/>
    </row>
    <row r="5" spans="2:5" ht="15.75" customHeight="1" x14ac:dyDescent="0.2">
      <c r="B5" s="18"/>
      <c r="C5" s="18"/>
      <c r="D5" s="18"/>
      <c r="E5" s="18"/>
    </row>
    <row r="6" spans="2:5" ht="15.75" customHeight="1" x14ac:dyDescent="0.2">
      <c r="B6" s="18"/>
      <c r="C6" s="18"/>
      <c r="D6" s="18"/>
      <c r="E6" s="18"/>
    </row>
    <row r="7" spans="2:5" ht="15.75" customHeight="1" x14ac:dyDescent="0.2">
      <c r="B7" s="18"/>
      <c r="C7" s="18"/>
      <c r="D7" s="18"/>
      <c r="E7" s="18"/>
    </row>
    <row r="8" spans="2:5" ht="15.75" customHeight="1" x14ac:dyDescent="0.2">
      <c r="B8" s="18"/>
      <c r="C8" s="18"/>
      <c r="D8" s="18"/>
      <c r="E8" s="18"/>
    </row>
    <row r="9" spans="2:5" ht="15.75" customHeight="1" x14ac:dyDescent="0.2">
      <c r="B9" s="18"/>
      <c r="C9" s="18"/>
      <c r="D9" s="18"/>
      <c r="E9" s="18"/>
    </row>
    <row r="10" spans="2:5" ht="15.75" customHeight="1" x14ac:dyDescent="0.2">
      <c r="B10" s="18"/>
      <c r="C10" s="18"/>
      <c r="D10" s="18"/>
      <c r="E10" s="18"/>
    </row>
    <row r="11" spans="2:5" ht="15.75" customHeight="1" x14ac:dyDescent="0.2">
      <c r="B11" s="18"/>
      <c r="C11" s="18"/>
      <c r="D11" s="18"/>
      <c r="E11" s="18"/>
    </row>
    <row r="12" spans="2:5" ht="15.75" customHeight="1" x14ac:dyDescent="0.25">
      <c r="B12" s="32" t="s">
        <v>0</v>
      </c>
      <c r="C12" s="21" t="s">
        <v>1</v>
      </c>
      <c r="D12" s="21" t="s">
        <v>552</v>
      </c>
      <c r="E12" s="22" t="s">
        <v>351</v>
      </c>
    </row>
    <row r="13" spans="2:5" ht="15" x14ac:dyDescent="0.25">
      <c r="B13" s="33" t="s">
        <v>207</v>
      </c>
      <c r="C13" s="34">
        <v>2011</v>
      </c>
      <c r="D13" s="34" t="s">
        <v>553</v>
      </c>
      <c r="E13" s="37">
        <v>6061177922</v>
      </c>
    </row>
    <row r="14" spans="2:5" ht="15" x14ac:dyDescent="0.25">
      <c r="B14" s="33" t="s">
        <v>208</v>
      </c>
      <c r="C14" s="34">
        <v>2011</v>
      </c>
      <c r="D14" s="34" t="s">
        <v>554</v>
      </c>
      <c r="E14" s="37">
        <v>617314110</v>
      </c>
    </row>
    <row r="15" spans="2:5" ht="15" x14ac:dyDescent="0.25">
      <c r="B15" s="33" t="s">
        <v>209</v>
      </c>
      <c r="C15" s="34">
        <v>2011</v>
      </c>
      <c r="D15" s="34" t="s">
        <v>555</v>
      </c>
      <c r="E15" s="37">
        <v>138588000</v>
      </c>
    </row>
    <row r="16" spans="2:5" ht="15" x14ac:dyDescent="0.25">
      <c r="B16" s="33" t="s">
        <v>210</v>
      </c>
      <c r="C16" s="34">
        <v>2011</v>
      </c>
      <c r="D16" s="34" t="s">
        <v>556</v>
      </c>
      <c r="E16" s="37">
        <v>511235947</v>
      </c>
    </row>
    <row r="17" spans="2:5" ht="15" x14ac:dyDescent="0.25">
      <c r="B17" s="33" t="s">
        <v>211</v>
      </c>
      <c r="C17" s="34">
        <v>2011</v>
      </c>
      <c r="D17" s="34" t="s">
        <v>557</v>
      </c>
      <c r="E17" s="37">
        <v>498461000</v>
      </c>
    </row>
    <row r="18" spans="2:5" ht="15" x14ac:dyDescent="0.25">
      <c r="B18" s="33" t="s">
        <v>212</v>
      </c>
      <c r="C18" s="34">
        <v>2011</v>
      </c>
      <c r="D18" s="34" t="s">
        <v>558</v>
      </c>
      <c r="E18" s="37">
        <v>1499481848</v>
      </c>
    </row>
    <row r="19" spans="2:5" ht="15" x14ac:dyDescent="0.25">
      <c r="B19" s="33" t="s">
        <v>213</v>
      </c>
      <c r="C19" s="34">
        <v>2011</v>
      </c>
      <c r="D19" s="34" t="s">
        <v>559</v>
      </c>
      <c r="E19" s="37">
        <v>1250898278</v>
      </c>
    </row>
    <row r="20" spans="2:5" ht="15" x14ac:dyDescent="0.25">
      <c r="B20" s="33" t="s">
        <v>214</v>
      </c>
      <c r="C20" s="34">
        <v>2011</v>
      </c>
      <c r="D20" s="34" t="s">
        <v>560</v>
      </c>
      <c r="E20" s="37">
        <v>373909330</v>
      </c>
    </row>
    <row r="21" spans="2:5" ht="15" x14ac:dyDescent="0.25">
      <c r="B21" s="33" t="s">
        <v>215</v>
      </c>
      <c r="C21" s="34">
        <v>2011</v>
      </c>
      <c r="D21" s="34" t="s">
        <v>561</v>
      </c>
      <c r="E21" s="37">
        <v>1432320830</v>
      </c>
    </row>
    <row r="22" spans="2:5" ht="15" x14ac:dyDescent="0.25">
      <c r="B22" s="33" t="s">
        <v>216</v>
      </c>
      <c r="C22" s="34">
        <v>2011</v>
      </c>
      <c r="D22" s="34" t="s">
        <v>562</v>
      </c>
      <c r="E22" s="37">
        <v>1143667000</v>
      </c>
    </row>
    <row r="23" spans="2:5" ht="15" x14ac:dyDescent="0.25">
      <c r="B23" s="33" t="s">
        <v>217</v>
      </c>
      <c r="C23" s="34">
        <v>2011</v>
      </c>
      <c r="D23" s="34" t="s">
        <v>563</v>
      </c>
      <c r="E23" s="37">
        <v>720283639</v>
      </c>
    </row>
    <row r="24" spans="2:5" ht="15" x14ac:dyDescent="0.25">
      <c r="B24" s="33" t="s">
        <v>218</v>
      </c>
      <c r="C24" s="34">
        <v>2011</v>
      </c>
      <c r="D24" s="119" t="s">
        <v>564</v>
      </c>
      <c r="E24" s="120">
        <v>1962268835</v>
      </c>
    </row>
    <row r="25" spans="2:5" ht="15" x14ac:dyDescent="0.25">
      <c r="B25" s="33" t="s">
        <v>219</v>
      </c>
      <c r="C25" s="34">
        <v>2011</v>
      </c>
      <c r="D25" s="119" t="s">
        <v>565</v>
      </c>
      <c r="E25" s="120">
        <v>932425000</v>
      </c>
    </row>
    <row r="26" spans="2:5" ht="15" x14ac:dyDescent="0.25">
      <c r="B26" s="33" t="s">
        <v>220</v>
      </c>
      <c r="C26" s="34">
        <v>2011</v>
      </c>
      <c r="D26" s="119" t="s">
        <v>566</v>
      </c>
      <c r="E26" s="120">
        <v>955076000</v>
      </c>
    </row>
    <row r="27" spans="2:5" ht="15" x14ac:dyDescent="0.25">
      <c r="B27" s="33" t="s">
        <v>221</v>
      </c>
      <c r="C27" s="34">
        <v>2011</v>
      </c>
      <c r="D27" s="119" t="s">
        <v>567</v>
      </c>
      <c r="E27" s="120">
        <v>1883306000</v>
      </c>
    </row>
    <row r="28" spans="2:5" ht="15" x14ac:dyDescent="0.25">
      <c r="B28" s="33" t="s">
        <v>222</v>
      </c>
      <c r="C28" s="34">
        <v>2011</v>
      </c>
      <c r="D28" s="119" t="s">
        <v>568</v>
      </c>
      <c r="E28" s="120">
        <v>528272000</v>
      </c>
    </row>
    <row r="29" spans="2:5" ht="15" x14ac:dyDescent="0.25">
      <c r="B29" s="33" t="s">
        <v>223</v>
      </c>
      <c r="C29" s="34">
        <v>2011</v>
      </c>
      <c r="D29" s="121" t="s">
        <v>569</v>
      </c>
      <c r="E29" s="120">
        <v>20306572000</v>
      </c>
    </row>
    <row r="30" spans="2:5" ht="15" x14ac:dyDescent="0.25">
      <c r="B30" s="33" t="s">
        <v>224</v>
      </c>
      <c r="C30" s="34">
        <v>2011</v>
      </c>
      <c r="D30" s="119" t="s">
        <v>570</v>
      </c>
      <c r="E30" s="120">
        <v>2109781547</v>
      </c>
    </row>
    <row r="31" spans="2:5" ht="15" x14ac:dyDescent="0.25">
      <c r="B31" s="33" t="s">
        <v>225</v>
      </c>
      <c r="C31" s="34">
        <v>2011</v>
      </c>
      <c r="D31" s="119" t="s">
        <v>571</v>
      </c>
      <c r="E31" s="120">
        <v>636042582</v>
      </c>
    </row>
    <row r="32" spans="2:5" ht="15" x14ac:dyDescent="0.25">
      <c r="B32" s="33" t="s">
        <v>226</v>
      </c>
      <c r="C32" s="34">
        <v>2011</v>
      </c>
      <c r="D32" s="119" t="s">
        <v>572</v>
      </c>
      <c r="E32" s="120">
        <v>1748942039</v>
      </c>
    </row>
    <row r="33" spans="2:5" ht="15" x14ac:dyDescent="0.25">
      <c r="B33" s="33" t="s">
        <v>207</v>
      </c>
      <c r="C33" s="34">
        <v>2012</v>
      </c>
      <c r="D33" s="119" t="s">
        <v>573</v>
      </c>
      <c r="E33" s="120">
        <v>6674751234</v>
      </c>
    </row>
    <row r="34" spans="2:5" ht="15" x14ac:dyDescent="0.25">
      <c r="B34" s="33" t="s">
        <v>208</v>
      </c>
      <c r="C34" s="34">
        <v>2012</v>
      </c>
      <c r="D34" s="119" t="s">
        <v>574</v>
      </c>
      <c r="E34" s="120">
        <v>655677957</v>
      </c>
    </row>
    <row r="35" spans="2:5" ht="15" x14ac:dyDescent="0.25">
      <c r="B35" s="33" t="s">
        <v>209</v>
      </c>
      <c r="C35" s="34">
        <v>2012</v>
      </c>
      <c r="D35" s="119" t="s">
        <v>575</v>
      </c>
      <c r="E35" s="120">
        <v>322096000</v>
      </c>
    </row>
    <row r="36" spans="2:5" ht="15" x14ac:dyDescent="0.25">
      <c r="B36" s="33" t="s">
        <v>210</v>
      </c>
      <c r="C36" s="34">
        <v>2012</v>
      </c>
      <c r="D36" s="119" t="s">
        <v>576</v>
      </c>
      <c r="E36" s="120">
        <v>561328043</v>
      </c>
    </row>
    <row r="37" spans="2:5" ht="15" x14ac:dyDescent="0.25">
      <c r="B37" s="33" t="s">
        <v>211</v>
      </c>
      <c r="C37" s="34">
        <v>2012</v>
      </c>
      <c r="D37" s="119" t="s">
        <v>577</v>
      </c>
      <c r="E37" s="120">
        <v>586293146</v>
      </c>
    </row>
    <row r="38" spans="2:5" ht="15" x14ac:dyDescent="0.25">
      <c r="B38" s="33" t="s">
        <v>212</v>
      </c>
      <c r="C38" s="34">
        <v>2012</v>
      </c>
      <c r="D38" s="119" t="s">
        <v>578</v>
      </c>
      <c r="E38" s="120">
        <v>1677226310</v>
      </c>
    </row>
    <row r="39" spans="2:5" ht="15" x14ac:dyDescent="0.25">
      <c r="B39" s="33" t="s">
        <v>213</v>
      </c>
      <c r="C39" s="34">
        <v>2012</v>
      </c>
      <c r="D39" s="119" t="s">
        <v>579</v>
      </c>
      <c r="E39" s="120">
        <v>1382387669</v>
      </c>
    </row>
    <row r="40" spans="2:5" ht="15" x14ac:dyDescent="0.25">
      <c r="B40" s="33" t="s">
        <v>214</v>
      </c>
      <c r="C40" s="34">
        <v>2012</v>
      </c>
      <c r="D40" s="119" t="s">
        <v>580</v>
      </c>
      <c r="E40" s="120">
        <v>540005805</v>
      </c>
    </row>
    <row r="41" spans="2:5" ht="15" x14ac:dyDescent="0.25">
      <c r="B41" s="33" t="s">
        <v>215</v>
      </c>
      <c r="C41" s="34">
        <v>2012</v>
      </c>
      <c r="D41" s="119" t="s">
        <v>581</v>
      </c>
      <c r="E41" s="120">
        <v>1561507000</v>
      </c>
    </row>
    <row r="42" spans="2:5" ht="15" x14ac:dyDescent="0.25">
      <c r="B42" s="33" t="s">
        <v>216</v>
      </c>
      <c r="C42" s="34">
        <v>2012</v>
      </c>
      <c r="D42" s="119" t="s">
        <v>582</v>
      </c>
      <c r="E42" s="120">
        <v>1384309942</v>
      </c>
    </row>
    <row r="43" spans="2:5" ht="15" x14ac:dyDescent="0.25">
      <c r="B43" s="33" t="s">
        <v>217</v>
      </c>
      <c r="C43" s="34">
        <v>2012</v>
      </c>
      <c r="D43" s="119" t="s">
        <v>583</v>
      </c>
      <c r="E43" s="120">
        <v>1182973281</v>
      </c>
    </row>
    <row r="44" spans="2:5" ht="15" x14ac:dyDescent="0.25">
      <c r="B44" s="33" t="s">
        <v>218</v>
      </c>
      <c r="C44" s="34">
        <v>2012</v>
      </c>
      <c r="D44" s="119" t="s">
        <v>584</v>
      </c>
      <c r="E44" s="120">
        <v>1646223552</v>
      </c>
    </row>
    <row r="45" spans="2:5" ht="15" x14ac:dyDescent="0.25">
      <c r="B45" s="33" t="s">
        <v>219</v>
      </c>
      <c r="C45" s="34">
        <v>2012</v>
      </c>
      <c r="D45" s="119" t="s">
        <v>585</v>
      </c>
      <c r="E45" s="120">
        <v>754420000</v>
      </c>
    </row>
    <row r="46" spans="2:5" ht="15" x14ac:dyDescent="0.25">
      <c r="B46" s="33" t="s">
        <v>220</v>
      </c>
      <c r="C46" s="34">
        <v>2012</v>
      </c>
      <c r="D46" s="119" t="s">
        <v>586</v>
      </c>
      <c r="E46" s="120">
        <v>982435929</v>
      </c>
    </row>
    <row r="47" spans="2:5" ht="15" x14ac:dyDescent="0.25">
      <c r="B47" s="33" t="s">
        <v>221</v>
      </c>
      <c r="C47" s="34">
        <v>2012</v>
      </c>
      <c r="D47" s="119" t="s">
        <v>587</v>
      </c>
      <c r="E47" s="120">
        <v>3121659000</v>
      </c>
    </row>
    <row r="48" spans="2:5" ht="15" x14ac:dyDescent="0.25">
      <c r="B48" s="33" t="s">
        <v>222</v>
      </c>
      <c r="C48" s="34">
        <v>2012</v>
      </c>
      <c r="D48" s="119" t="s">
        <v>588</v>
      </c>
      <c r="E48" s="120">
        <v>757205000</v>
      </c>
    </row>
    <row r="49" spans="2:6" ht="15" x14ac:dyDescent="0.25">
      <c r="B49" s="33" t="s">
        <v>223</v>
      </c>
      <c r="C49" s="34">
        <v>2012</v>
      </c>
      <c r="D49" s="121" t="s">
        <v>589</v>
      </c>
      <c r="E49" s="120">
        <v>21978028255</v>
      </c>
    </row>
    <row r="50" spans="2:6" ht="15" x14ac:dyDescent="0.25">
      <c r="B50" s="33" t="s">
        <v>224</v>
      </c>
      <c r="C50" s="34">
        <v>2012</v>
      </c>
      <c r="D50" s="119" t="s">
        <v>590</v>
      </c>
      <c r="E50" s="120">
        <v>3405256236</v>
      </c>
    </row>
    <row r="51" spans="2:6" ht="15" x14ac:dyDescent="0.25">
      <c r="B51" s="33" t="s">
        <v>225</v>
      </c>
      <c r="C51" s="34">
        <v>2012</v>
      </c>
      <c r="D51" s="119" t="s">
        <v>591</v>
      </c>
      <c r="E51" s="120">
        <v>833288760</v>
      </c>
    </row>
    <row r="52" spans="2:6" ht="15" x14ac:dyDescent="0.25">
      <c r="B52" s="33" t="s">
        <v>226</v>
      </c>
      <c r="C52" s="34">
        <v>2012</v>
      </c>
      <c r="D52" s="119" t="s">
        <v>592</v>
      </c>
      <c r="E52" s="120">
        <v>2239910514</v>
      </c>
    </row>
    <row r="53" spans="2:6" ht="15" x14ac:dyDescent="0.25">
      <c r="B53" s="33" t="s">
        <v>207</v>
      </c>
      <c r="C53" s="34">
        <v>2013</v>
      </c>
      <c r="D53" s="119" t="s">
        <v>593</v>
      </c>
      <c r="E53" s="120">
        <v>8040029567</v>
      </c>
    </row>
    <row r="54" spans="2:6" ht="15" x14ac:dyDescent="0.25">
      <c r="B54" s="33" t="s">
        <v>208</v>
      </c>
      <c r="C54" s="34">
        <v>2013</v>
      </c>
      <c r="D54" s="119" t="s">
        <v>594</v>
      </c>
      <c r="E54" s="120">
        <v>1018415999</v>
      </c>
    </row>
    <row r="55" spans="2:6" ht="15" x14ac:dyDescent="0.25">
      <c r="B55" s="33" t="s">
        <v>209</v>
      </c>
      <c r="C55" s="34">
        <v>2013</v>
      </c>
      <c r="D55" s="119" t="s">
        <v>595</v>
      </c>
      <c r="E55" s="120">
        <v>487119000</v>
      </c>
    </row>
    <row r="56" spans="2:6" ht="15" x14ac:dyDescent="0.25">
      <c r="B56" s="33" t="s">
        <v>210</v>
      </c>
      <c r="C56" s="34">
        <v>2013</v>
      </c>
      <c r="D56" s="119" t="s">
        <v>596</v>
      </c>
      <c r="E56" s="120">
        <v>754926500</v>
      </c>
    </row>
    <row r="57" spans="2:6" ht="15" x14ac:dyDescent="0.25">
      <c r="B57" s="33" t="s">
        <v>211</v>
      </c>
      <c r="C57" s="34">
        <v>2013</v>
      </c>
      <c r="D57" s="119" t="s">
        <v>597</v>
      </c>
      <c r="E57" s="120">
        <v>872344239</v>
      </c>
    </row>
    <row r="58" spans="2:6" ht="15" x14ac:dyDescent="0.25">
      <c r="B58" s="33" t="s">
        <v>212</v>
      </c>
      <c r="C58" s="34">
        <v>2013</v>
      </c>
      <c r="D58" s="119" t="s">
        <v>598</v>
      </c>
      <c r="E58" s="120">
        <v>2337628701</v>
      </c>
    </row>
    <row r="59" spans="2:6" ht="15" x14ac:dyDescent="0.25">
      <c r="B59" s="33" t="s">
        <v>213</v>
      </c>
      <c r="C59" s="34">
        <v>2013</v>
      </c>
      <c r="D59" s="119" t="s">
        <v>599</v>
      </c>
      <c r="E59" s="120">
        <v>2010164546</v>
      </c>
    </row>
    <row r="60" spans="2:6" ht="15" x14ac:dyDescent="0.25">
      <c r="B60" s="33" t="s">
        <v>214</v>
      </c>
      <c r="C60" s="34">
        <v>2013</v>
      </c>
      <c r="D60" s="119" t="s">
        <v>600</v>
      </c>
      <c r="E60" s="120">
        <v>813601619</v>
      </c>
    </row>
    <row r="61" spans="2:6" x14ac:dyDescent="0.25">
      <c r="B61" s="33" t="s">
        <v>215</v>
      </c>
      <c r="C61" s="34">
        <v>2013</v>
      </c>
      <c r="D61" s="119" t="s">
        <v>601</v>
      </c>
      <c r="E61" s="120">
        <v>2115054000</v>
      </c>
      <c r="F61" s="122"/>
    </row>
    <row r="62" spans="2:6" ht="15" x14ac:dyDescent="0.25">
      <c r="B62" s="33" t="s">
        <v>216</v>
      </c>
      <c r="C62" s="34">
        <v>2013</v>
      </c>
      <c r="D62" s="119" t="s">
        <v>602</v>
      </c>
      <c r="E62" s="120">
        <v>1997720710</v>
      </c>
    </row>
    <row r="63" spans="2:6" ht="15" x14ac:dyDescent="0.25">
      <c r="B63" s="33" t="s">
        <v>217</v>
      </c>
      <c r="C63" s="34">
        <v>2013</v>
      </c>
      <c r="D63" s="119" t="s">
        <v>603</v>
      </c>
      <c r="E63" s="120">
        <v>1510952883</v>
      </c>
    </row>
    <row r="64" spans="2:6" ht="15" x14ac:dyDescent="0.25">
      <c r="B64" s="33" t="s">
        <v>218</v>
      </c>
      <c r="C64" s="34">
        <v>2013</v>
      </c>
      <c r="D64" s="119" t="s">
        <v>604</v>
      </c>
      <c r="E64" s="147">
        <v>3483427261</v>
      </c>
    </row>
    <row r="65" spans="2:5" ht="15" x14ac:dyDescent="0.25">
      <c r="B65" s="33" t="s">
        <v>219</v>
      </c>
      <c r="C65" s="34">
        <v>2013</v>
      </c>
      <c r="D65" s="119" t="s">
        <v>605</v>
      </c>
      <c r="E65" s="120">
        <v>1246524000</v>
      </c>
    </row>
    <row r="66" spans="2:5" ht="15" x14ac:dyDescent="0.25">
      <c r="B66" s="33" t="s">
        <v>220</v>
      </c>
      <c r="C66" s="34">
        <v>2013</v>
      </c>
      <c r="D66" s="119" t="s">
        <v>606</v>
      </c>
      <c r="E66" s="120">
        <v>1177229822</v>
      </c>
    </row>
    <row r="67" spans="2:5" ht="15" x14ac:dyDescent="0.25">
      <c r="B67" s="33" t="s">
        <v>221</v>
      </c>
      <c r="C67" s="34">
        <v>2013</v>
      </c>
      <c r="D67" s="119" t="s">
        <v>607</v>
      </c>
      <c r="E67" s="120">
        <v>3868828000</v>
      </c>
    </row>
    <row r="68" spans="2:5" ht="15" x14ac:dyDescent="0.25">
      <c r="B68" s="33" t="s">
        <v>222</v>
      </c>
      <c r="C68" s="34">
        <v>2013</v>
      </c>
      <c r="D68" s="119" t="s">
        <v>608</v>
      </c>
      <c r="E68" s="120">
        <v>915297000</v>
      </c>
    </row>
    <row r="69" spans="2:5" ht="15" x14ac:dyDescent="0.25">
      <c r="B69" s="33" t="s">
        <v>223</v>
      </c>
      <c r="C69" s="34">
        <v>2013</v>
      </c>
      <c r="D69" s="119" t="s">
        <v>609</v>
      </c>
      <c r="E69" s="120">
        <v>27652360804</v>
      </c>
    </row>
    <row r="70" spans="2:5" ht="15" x14ac:dyDescent="0.25">
      <c r="B70" s="33" t="s">
        <v>224</v>
      </c>
      <c r="C70" s="34">
        <v>2013</v>
      </c>
      <c r="D70" s="119" t="s">
        <v>610</v>
      </c>
      <c r="E70" s="120">
        <v>4190573058</v>
      </c>
    </row>
    <row r="71" spans="2:5" ht="15" x14ac:dyDescent="0.25">
      <c r="B71" s="33" t="s">
        <v>225</v>
      </c>
      <c r="C71" s="34">
        <v>2013</v>
      </c>
      <c r="D71" s="119" t="s">
        <v>611</v>
      </c>
      <c r="E71" s="120">
        <v>1129351499</v>
      </c>
    </row>
    <row r="72" spans="2:5" ht="15" x14ac:dyDescent="0.25">
      <c r="B72" s="33" t="s">
        <v>226</v>
      </c>
      <c r="C72" s="34">
        <v>2013</v>
      </c>
      <c r="D72" s="119" t="s">
        <v>612</v>
      </c>
      <c r="E72" s="120">
        <v>2678702686</v>
      </c>
    </row>
    <row r="73" spans="2:5" ht="15" x14ac:dyDescent="0.25">
      <c r="B73" s="33" t="s">
        <v>207</v>
      </c>
      <c r="C73" s="34">
        <v>2014</v>
      </c>
      <c r="D73" s="119" t="s">
        <v>613</v>
      </c>
      <c r="E73" s="120">
        <v>8525554235</v>
      </c>
    </row>
    <row r="74" spans="2:5" ht="15" x14ac:dyDescent="0.25">
      <c r="B74" s="33" t="s">
        <v>208</v>
      </c>
      <c r="C74" s="34">
        <v>2014</v>
      </c>
      <c r="D74" s="119" t="s">
        <v>614</v>
      </c>
      <c r="E74" s="120">
        <v>983311000</v>
      </c>
    </row>
    <row r="75" spans="2:5" ht="15" x14ac:dyDescent="0.25">
      <c r="B75" s="33" t="s">
        <v>209</v>
      </c>
      <c r="C75" s="34">
        <v>2014</v>
      </c>
      <c r="D75" s="119" t="s">
        <v>615</v>
      </c>
      <c r="E75" s="120">
        <v>434484000</v>
      </c>
    </row>
    <row r="76" spans="2:5" ht="15" x14ac:dyDescent="0.25">
      <c r="B76" s="33" t="s">
        <v>210</v>
      </c>
      <c r="C76" s="34">
        <v>2014</v>
      </c>
      <c r="D76" s="119" t="s">
        <v>616</v>
      </c>
      <c r="E76" s="120">
        <v>839971961</v>
      </c>
    </row>
    <row r="77" spans="2:5" ht="15" x14ac:dyDescent="0.25">
      <c r="B77" s="33" t="s">
        <v>211</v>
      </c>
      <c r="C77" s="34">
        <v>2014</v>
      </c>
      <c r="D77" s="119" t="s">
        <v>617</v>
      </c>
      <c r="E77" s="120">
        <v>897613347</v>
      </c>
    </row>
    <row r="78" spans="2:5" ht="15" x14ac:dyDescent="0.25">
      <c r="B78" s="33" t="s">
        <v>212</v>
      </c>
      <c r="C78" s="34">
        <v>2014</v>
      </c>
      <c r="D78" s="119" t="s">
        <v>618</v>
      </c>
      <c r="E78" s="120">
        <v>2483437473</v>
      </c>
    </row>
    <row r="79" spans="2:5" ht="15" x14ac:dyDescent="0.25">
      <c r="B79" s="33" t="s">
        <v>213</v>
      </c>
      <c r="C79" s="34">
        <v>2014</v>
      </c>
      <c r="D79" s="119" t="s">
        <v>619</v>
      </c>
      <c r="E79" s="120">
        <v>2104831485</v>
      </c>
    </row>
    <row r="80" spans="2:5" ht="15" x14ac:dyDescent="0.25">
      <c r="B80" s="33" t="s">
        <v>214</v>
      </c>
      <c r="C80" s="34">
        <v>2014</v>
      </c>
      <c r="D80" s="124" t="s">
        <v>620</v>
      </c>
      <c r="E80" s="125">
        <v>742827041</v>
      </c>
    </row>
    <row r="81" spans="2:5" ht="15" x14ac:dyDescent="0.25">
      <c r="B81" s="33" t="s">
        <v>215</v>
      </c>
      <c r="C81" s="34">
        <v>2014</v>
      </c>
      <c r="D81" s="126" t="s">
        <v>621</v>
      </c>
      <c r="E81" s="123">
        <v>2416176000</v>
      </c>
    </row>
    <row r="82" spans="2:5" ht="15" x14ac:dyDescent="0.25">
      <c r="B82" s="33" t="s">
        <v>216</v>
      </c>
      <c r="C82" s="34">
        <v>2014</v>
      </c>
      <c r="D82" s="126" t="s">
        <v>622</v>
      </c>
      <c r="E82" s="123">
        <v>1881812455</v>
      </c>
    </row>
    <row r="83" spans="2:5" ht="15" x14ac:dyDescent="0.25">
      <c r="B83" s="33" t="s">
        <v>217</v>
      </c>
      <c r="C83" s="34">
        <v>2014</v>
      </c>
      <c r="D83" s="126" t="s">
        <v>623</v>
      </c>
      <c r="E83" s="123">
        <v>1663294903</v>
      </c>
    </row>
    <row r="84" spans="2:5" ht="15" x14ac:dyDescent="0.25">
      <c r="B84" s="33" t="s">
        <v>218</v>
      </c>
      <c r="C84" s="34">
        <v>2014</v>
      </c>
      <c r="D84" s="126" t="s">
        <v>604</v>
      </c>
      <c r="E84" s="123">
        <v>3483427261</v>
      </c>
    </row>
    <row r="85" spans="2:5" ht="15" x14ac:dyDescent="0.25">
      <c r="B85" s="33" t="s">
        <v>219</v>
      </c>
      <c r="C85" s="34">
        <v>2014</v>
      </c>
      <c r="D85" s="126" t="s">
        <v>624</v>
      </c>
      <c r="E85" s="123">
        <v>1054661000</v>
      </c>
    </row>
    <row r="86" spans="2:5" ht="15" x14ac:dyDescent="0.25">
      <c r="B86" s="33" t="s">
        <v>220</v>
      </c>
      <c r="C86" s="34">
        <v>2014</v>
      </c>
      <c r="D86" s="126" t="s">
        <v>625</v>
      </c>
      <c r="E86" s="123">
        <v>1251119424</v>
      </c>
    </row>
    <row r="87" spans="2:5" ht="15" x14ac:dyDescent="0.25">
      <c r="B87" s="33" t="s">
        <v>221</v>
      </c>
      <c r="C87" s="34">
        <v>2014</v>
      </c>
      <c r="D87" s="126" t="s">
        <v>626</v>
      </c>
      <c r="E87" s="123">
        <v>3801670000</v>
      </c>
    </row>
    <row r="88" spans="2:5" ht="15" x14ac:dyDescent="0.25">
      <c r="B88" s="33" t="s">
        <v>222</v>
      </c>
      <c r="C88" s="34">
        <v>2014</v>
      </c>
      <c r="D88" s="126" t="s">
        <v>627</v>
      </c>
      <c r="E88" s="123">
        <v>1016980000</v>
      </c>
    </row>
    <row r="89" spans="2:5" ht="15" x14ac:dyDescent="0.25">
      <c r="B89" s="33" t="s">
        <v>223</v>
      </c>
      <c r="C89" s="34">
        <v>2014</v>
      </c>
      <c r="D89" s="127" t="s">
        <v>628</v>
      </c>
      <c r="E89" s="123">
        <v>29171494355</v>
      </c>
    </row>
    <row r="90" spans="2:5" ht="15" x14ac:dyDescent="0.25">
      <c r="B90" s="33" t="s">
        <v>224</v>
      </c>
      <c r="C90" s="34">
        <v>2014</v>
      </c>
      <c r="D90" s="126" t="s">
        <v>629</v>
      </c>
      <c r="E90" s="123">
        <v>3434355546</v>
      </c>
    </row>
    <row r="91" spans="2:5" ht="15" x14ac:dyDescent="0.25">
      <c r="B91" s="33" t="s">
        <v>225</v>
      </c>
      <c r="C91" s="34">
        <v>2014</v>
      </c>
      <c r="D91" s="126" t="s">
        <v>630</v>
      </c>
      <c r="E91" s="123">
        <v>1216157802</v>
      </c>
    </row>
    <row r="92" spans="2:5" ht="15" x14ac:dyDescent="0.25">
      <c r="B92" s="33" t="s">
        <v>226</v>
      </c>
      <c r="C92" s="34">
        <v>2014</v>
      </c>
      <c r="D92" s="126" t="s">
        <v>631</v>
      </c>
      <c r="E92" s="123">
        <v>2888874509</v>
      </c>
    </row>
    <row r="93" spans="2:5" ht="15" x14ac:dyDescent="0.25">
      <c r="B93" s="33" t="s">
        <v>207</v>
      </c>
      <c r="C93" s="34">
        <v>2015</v>
      </c>
      <c r="D93" s="126" t="s">
        <v>632</v>
      </c>
      <c r="E93" s="123">
        <v>9873975736</v>
      </c>
    </row>
    <row r="94" spans="2:5" ht="15" x14ac:dyDescent="0.25">
      <c r="B94" s="33" t="s">
        <v>208</v>
      </c>
      <c r="C94" s="34">
        <v>2015</v>
      </c>
      <c r="D94" s="126" t="s">
        <v>633</v>
      </c>
      <c r="E94" s="123">
        <v>988721337</v>
      </c>
    </row>
    <row r="95" spans="2:5" ht="15" x14ac:dyDescent="0.25">
      <c r="B95" s="33" t="s">
        <v>209</v>
      </c>
      <c r="C95" s="34">
        <v>2015</v>
      </c>
      <c r="D95" s="126" t="s">
        <v>634</v>
      </c>
      <c r="E95" s="123">
        <v>500448000</v>
      </c>
    </row>
    <row r="96" spans="2:5" ht="15" x14ac:dyDescent="0.25">
      <c r="B96" s="33" t="s">
        <v>210</v>
      </c>
      <c r="C96" s="34">
        <v>2015</v>
      </c>
      <c r="D96" s="126" t="s">
        <v>635</v>
      </c>
      <c r="E96" s="123">
        <v>864845283</v>
      </c>
    </row>
    <row r="97" spans="2:5" ht="15" x14ac:dyDescent="0.25">
      <c r="B97" s="33" t="s">
        <v>211</v>
      </c>
      <c r="C97" s="34">
        <v>2015</v>
      </c>
      <c r="D97" s="126" t="s">
        <v>636</v>
      </c>
      <c r="E97" s="123">
        <v>944210560</v>
      </c>
    </row>
    <row r="98" spans="2:5" ht="15" x14ac:dyDescent="0.25">
      <c r="B98" s="33" t="s">
        <v>212</v>
      </c>
      <c r="C98" s="34">
        <v>2015</v>
      </c>
      <c r="D98" s="126" t="s">
        <v>637</v>
      </c>
      <c r="E98" s="123">
        <v>2754487486</v>
      </c>
    </row>
    <row r="99" spans="2:5" ht="15" x14ac:dyDescent="0.25">
      <c r="B99" s="33" t="s">
        <v>213</v>
      </c>
      <c r="C99" s="34">
        <v>2015</v>
      </c>
      <c r="D99" s="126" t="s">
        <v>638</v>
      </c>
      <c r="E99" s="123">
        <v>2250494988</v>
      </c>
    </row>
    <row r="100" spans="2:5" ht="15" x14ac:dyDescent="0.25">
      <c r="B100" s="33" t="s">
        <v>214</v>
      </c>
      <c r="C100" s="34">
        <v>2015</v>
      </c>
      <c r="D100" s="126" t="s">
        <v>639</v>
      </c>
      <c r="E100" s="123">
        <v>796302626</v>
      </c>
    </row>
    <row r="101" spans="2:5" ht="15" x14ac:dyDescent="0.25">
      <c r="B101" s="33" t="s">
        <v>215</v>
      </c>
      <c r="C101" s="34">
        <v>2015</v>
      </c>
      <c r="D101" s="126" t="s">
        <v>640</v>
      </c>
      <c r="E101" s="123">
        <v>2142095000</v>
      </c>
    </row>
    <row r="102" spans="2:5" ht="15" x14ac:dyDescent="0.25">
      <c r="B102" s="33" t="s">
        <v>216</v>
      </c>
      <c r="C102" s="34">
        <v>2015</v>
      </c>
      <c r="D102" s="126" t="s">
        <v>641</v>
      </c>
      <c r="E102" s="123">
        <v>2090951392</v>
      </c>
    </row>
    <row r="103" spans="2:5" ht="15" x14ac:dyDescent="0.25">
      <c r="B103" s="33" t="s">
        <v>217</v>
      </c>
      <c r="C103" s="34">
        <v>2015</v>
      </c>
      <c r="D103" s="126" t="s">
        <v>642</v>
      </c>
      <c r="E103" s="123">
        <v>1716748072</v>
      </c>
    </row>
    <row r="104" spans="2:5" ht="15" x14ac:dyDescent="0.25">
      <c r="B104" s="33" t="s">
        <v>218</v>
      </c>
      <c r="C104" s="34">
        <v>2015</v>
      </c>
      <c r="D104" s="126" t="s">
        <v>643</v>
      </c>
      <c r="E104" s="123">
        <v>4496599258</v>
      </c>
    </row>
    <row r="105" spans="2:5" ht="15" x14ac:dyDescent="0.25">
      <c r="B105" s="33" t="s">
        <v>219</v>
      </c>
      <c r="C105" s="34">
        <v>2015</v>
      </c>
      <c r="D105" s="126" t="s">
        <v>644</v>
      </c>
      <c r="E105" s="123">
        <v>1354765000</v>
      </c>
    </row>
    <row r="106" spans="2:5" ht="15" x14ac:dyDescent="0.25">
      <c r="B106" s="33" t="s">
        <v>220</v>
      </c>
      <c r="C106" s="34">
        <v>2015</v>
      </c>
      <c r="D106" s="126" t="s">
        <v>645</v>
      </c>
      <c r="E106" s="123">
        <v>1326047785</v>
      </c>
    </row>
    <row r="107" spans="2:5" ht="15" x14ac:dyDescent="0.25">
      <c r="B107" s="33" t="s">
        <v>221</v>
      </c>
      <c r="C107" s="34">
        <v>2015</v>
      </c>
      <c r="D107" s="126" t="s">
        <v>646</v>
      </c>
      <c r="E107" s="123">
        <v>3911436000</v>
      </c>
    </row>
    <row r="108" spans="2:5" ht="15" x14ac:dyDescent="0.25">
      <c r="B108" s="33" t="s">
        <v>222</v>
      </c>
      <c r="C108" s="34">
        <v>2015</v>
      </c>
      <c r="D108" s="126" t="s">
        <v>647</v>
      </c>
      <c r="E108" s="123">
        <v>927557000</v>
      </c>
    </row>
    <row r="109" spans="2:5" ht="15" x14ac:dyDescent="0.25">
      <c r="B109" s="33" t="s">
        <v>223</v>
      </c>
      <c r="C109" s="34">
        <v>2015</v>
      </c>
      <c r="D109" s="127" t="s">
        <v>648</v>
      </c>
      <c r="E109" s="123">
        <v>32249647758</v>
      </c>
    </row>
    <row r="110" spans="2:5" ht="15" x14ac:dyDescent="0.25">
      <c r="B110" s="33" t="s">
        <v>224</v>
      </c>
      <c r="C110" s="34">
        <v>2015</v>
      </c>
      <c r="D110" s="126" t="s">
        <v>629</v>
      </c>
      <c r="E110" s="123">
        <v>3622646734</v>
      </c>
    </row>
    <row r="111" spans="2:5" ht="15" x14ac:dyDescent="0.25">
      <c r="B111" s="33" t="s">
        <v>225</v>
      </c>
      <c r="C111" s="34">
        <v>2015</v>
      </c>
      <c r="D111" s="126" t="s">
        <v>649</v>
      </c>
      <c r="E111" s="123">
        <v>1402454729</v>
      </c>
    </row>
    <row r="112" spans="2:5" ht="15" x14ac:dyDescent="0.25">
      <c r="B112" s="33" t="s">
        <v>226</v>
      </c>
      <c r="C112" s="34">
        <v>2015</v>
      </c>
      <c r="D112" s="126" t="s">
        <v>650</v>
      </c>
      <c r="E112" s="123">
        <v>3040496977</v>
      </c>
    </row>
    <row r="113" spans="2:5" ht="15" x14ac:dyDescent="0.25">
      <c r="B113" s="33" t="s">
        <v>207</v>
      </c>
      <c r="C113" s="34">
        <v>2016</v>
      </c>
      <c r="D113" s="126" t="s">
        <v>632</v>
      </c>
      <c r="E113" s="123">
        <v>9873975736</v>
      </c>
    </row>
    <row r="114" spans="2:5" ht="15" x14ac:dyDescent="0.25">
      <c r="B114" s="33" t="s">
        <v>208</v>
      </c>
      <c r="C114" s="34">
        <v>2016</v>
      </c>
      <c r="D114" s="126" t="s">
        <v>651</v>
      </c>
      <c r="E114" s="123">
        <v>1098718470</v>
      </c>
    </row>
    <row r="115" spans="2:5" ht="15" x14ac:dyDescent="0.25">
      <c r="B115" s="33" t="s">
        <v>209</v>
      </c>
      <c r="C115" s="34">
        <v>2016</v>
      </c>
      <c r="D115" s="126" t="s">
        <v>652</v>
      </c>
      <c r="E115" s="123">
        <v>389338848</v>
      </c>
    </row>
    <row r="116" spans="2:5" ht="15" x14ac:dyDescent="0.25">
      <c r="B116" s="33" t="s">
        <v>210</v>
      </c>
      <c r="C116" s="34">
        <v>2016</v>
      </c>
      <c r="D116" s="126" t="s">
        <v>653</v>
      </c>
      <c r="E116" s="123">
        <v>924544274</v>
      </c>
    </row>
    <row r="117" spans="2:5" ht="15" x14ac:dyDescent="0.25">
      <c r="B117" s="33" t="s">
        <v>211</v>
      </c>
      <c r="C117" s="34">
        <v>2016</v>
      </c>
      <c r="D117" s="126" t="s">
        <v>654</v>
      </c>
      <c r="E117" s="123">
        <v>979954809</v>
      </c>
    </row>
    <row r="118" spans="2:5" ht="15" x14ac:dyDescent="0.25">
      <c r="B118" s="33" t="s">
        <v>212</v>
      </c>
      <c r="C118" s="34">
        <v>2016</v>
      </c>
      <c r="D118" s="126" t="s">
        <v>655</v>
      </c>
      <c r="E118" s="123">
        <v>2597771764</v>
      </c>
    </row>
    <row r="119" spans="2:5" ht="15" x14ac:dyDescent="0.25">
      <c r="B119" s="33" t="s">
        <v>213</v>
      </c>
      <c r="C119" s="34">
        <v>2016</v>
      </c>
      <c r="D119" s="126" t="s">
        <v>656</v>
      </c>
      <c r="E119" s="123">
        <v>2348400885</v>
      </c>
    </row>
    <row r="120" spans="2:5" ht="15" x14ac:dyDescent="0.25">
      <c r="B120" s="33" t="s">
        <v>214</v>
      </c>
      <c r="C120" s="34">
        <v>2016</v>
      </c>
      <c r="D120" s="126" t="s">
        <v>657</v>
      </c>
      <c r="E120" s="123">
        <v>827730421</v>
      </c>
    </row>
    <row r="121" spans="2:5" ht="15" x14ac:dyDescent="0.25">
      <c r="B121" s="33" t="s">
        <v>215</v>
      </c>
      <c r="C121" s="34">
        <v>2016</v>
      </c>
      <c r="D121" s="126" t="s">
        <v>658</v>
      </c>
      <c r="E121" s="123">
        <v>2352108000</v>
      </c>
    </row>
    <row r="122" spans="2:5" ht="15" x14ac:dyDescent="0.25">
      <c r="B122" s="33" t="s">
        <v>216</v>
      </c>
      <c r="C122" s="34">
        <v>2016</v>
      </c>
      <c r="D122" s="126" t="s">
        <v>659</v>
      </c>
      <c r="E122" s="123">
        <v>2051784586</v>
      </c>
    </row>
    <row r="123" spans="2:5" ht="15" x14ac:dyDescent="0.25">
      <c r="B123" s="33" t="s">
        <v>217</v>
      </c>
      <c r="C123" s="34">
        <v>2016</v>
      </c>
      <c r="D123" s="126" t="s">
        <v>660</v>
      </c>
      <c r="E123" s="123">
        <v>1774587922</v>
      </c>
    </row>
    <row r="124" spans="2:5" ht="15" x14ac:dyDescent="0.25">
      <c r="B124" s="33" t="s">
        <v>218</v>
      </c>
      <c r="C124" s="34">
        <v>2016</v>
      </c>
      <c r="D124" s="126" t="s">
        <v>661</v>
      </c>
      <c r="E124" s="123">
        <v>4529514000</v>
      </c>
    </row>
    <row r="125" spans="2:5" ht="15" x14ac:dyDescent="0.25">
      <c r="B125" s="33" t="s">
        <v>219</v>
      </c>
      <c r="C125" s="34">
        <v>2016</v>
      </c>
      <c r="D125" s="126" t="s">
        <v>662</v>
      </c>
      <c r="E125" s="123">
        <v>1056931000</v>
      </c>
    </row>
    <row r="126" spans="2:5" ht="15" x14ac:dyDescent="0.25">
      <c r="B126" s="33" t="s">
        <v>220</v>
      </c>
      <c r="C126" s="34">
        <v>2016</v>
      </c>
      <c r="D126" s="126" t="s">
        <v>663</v>
      </c>
      <c r="E126" s="123">
        <v>1365739027</v>
      </c>
    </row>
    <row r="127" spans="2:5" ht="15" x14ac:dyDescent="0.25">
      <c r="B127" s="33" t="s">
        <v>221</v>
      </c>
      <c r="C127" s="34">
        <v>2016</v>
      </c>
      <c r="D127" s="126" t="s">
        <v>664</v>
      </c>
      <c r="E127" s="123">
        <v>4748584000</v>
      </c>
    </row>
    <row r="128" spans="2:5" ht="15" x14ac:dyDescent="0.25">
      <c r="B128" s="33" t="s">
        <v>222</v>
      </c>
      <c r="C128" s="34">
        <v>2016</v>
      </c>
      <c r="D128" s="126" t="s">
        <v>665</v>
      </c>
      <c r="E128" s="123">
        <v>923756329</v>
      </c>
    </row>
    <row r="129" spans="2:5" ht="15" x14ac:dyDescent="0.25">
      <c r="B129" s="33" t="s">
        <v>223</v>
      </c>
      <c r="C129" s="34">
        <v>2016</v>
      </c>
      <c r="D129" s="127" t="s">
        <v>666</v>
      </c>
      <c r="E129" s="123">
        <v>32058598940</v>
      </c>
    </row>
    <row r="130" spans="2:5" ht="15" x14ac:dyDescent="0.25">
      <c r="B130" s="33" t="s">
        <v>224</v>
      </c>
      <c r="C130" s="34">
        <v>2016</v>
      </c>
      <c r="D130" s="126" t="s">
        <v>667</v>
      </c>
      <c r="E130" s="123">
        <v>3928145185</v>
      </c>
    </row>
    <row r="131" spans="2:5" ht="15" x14ac:dyDescent="0.25">
      <c r="B131" s="33" t="s">
        <v>225</v>
      </c>
      <c r="C131" s="34">
        <v>2016</v>
      </c>
      <c r="D131" s="126" t="s">
        <v>668</v>
      </c>
      <c r="E131" s="123">
        <v>1374865576</v>
      </c>
    </row>
    <row r="132" spans="2:5" ht="15" x14ac:dyDescent="0.25">
      <c r="B132" s="33" t="s">
        <v>226</v>
      </c>
      <c r="C132" s="34">
        <v>2016</v>
      </c>
      <c r="D132" s="126" t="s">
        <v>669</v>
      </c>
      <c r="E132" s="123">
        <v>3284966806</v>
      </c>
    </row>
    <row r="133" spans="2:5" ht="15" x14ac:dyDescent="0.25">
      <c r="B133" s="33" t="s">
        <v>207</v>
      </c>
      <c r="C133" s="34">
        <v>2017</v>
      </c>
      <c r="D133" s="126" t="s">
        <v>670</v>
      </c>
      <c r="E133" s="123">
        <v>10616942732</v>
      </c>
    </row>
    <row r="134" spans="2:5" ht="15" x14ac:dyDescent="0.25">
      <c r="B134" s="33" t="s">
        <v>208</v>
      </c>
      <c r="C134" s="34">
        <v>2017</v>
      </c>
      <c r="D134" s="126" t="s">
        <v>671</v>
      </c>
      <c r="E134" s="123">
        <v>1166498496</v>
      </c>
    </row>
    <row r="135" spans="2:5" ht="15" x14ac:dyDescent="0.25">
      <c r="B135" s="33" t="s">
        <v>209</v>
      </c>
      <c r="C135" s="34">
        <v>2017</v>
      </c>
      <c r="D135" s="126" t="s">
        <v>672</v>
      </c>
      <c r="E135" s="123">
        <v>477940078</v>
      </c>
    </row>
    <row r="136" spans="2:5" ht="15" x14ac:dyDescent="0.25">
      <c r="B136" s="33" t="s">
        <v>210</v>
      </c>
      <c r="C136" s="34">
        <v>2017</v>
      </c>
      <c r="D136" s="126" t="s">
        <v>673</v>
      </c>
      <c r="E136" s="123">
        <v>996045617</v>
      </c>
    </row>
    <row r="137" spans="2:5" ht="15" x14ac:dyDescent="0.25">
      <c r="B137" s="33" t="s">
        <v>211</v>
      </c>
      <c r="C137" s="34">
        <v>2017</v>
      </c>
      <c r="D137" s="126" t="s">
        <v>674</v>
      </c>
      <c r="E137" s="123">
        <v>1135204945</v>
      </c>
    </row>
    <row r="138" spans="2:5" ht="15" x14ac:dyDescent="0.25">
      <c r="B138" s="33" t="s">
        <v>212</v>
      </c>
      <c r="C138" s="34">
        <v>2017</v>
      </c>
      <c r="D138" s="126" t="s">
        <v>675</v>
      </c>
      <c r="E138" s="123">
        <v>2859902329</v>
      </c>
    </row>
    <row r="139" spans="2:5" ht="15" x14ac:dyDescent="0.25">
      <c r="B139" s="33" t="s">
        <v>213</v>
      </c>
      <c r="C139" s="34">
        <v>2017</v>
      </c>
      <c r="D139" s="126" t="s">
        <v>676</v>
      </c>
      <c r="E139" s="123">
        <v>2426597109</v>
      </c>
    </row>
    <row r="140" spans="2:5" ht="15" x14ac:dyDescent="0.25">
      <c r="B140" s="33" t="s">
        <v>214</v>
      </c>
      <c r="C140" s="34">
        <v>2017</v>
      </c>
      <c r="D140" s="126" t="s">
        <v>677</v>
      </c>
      <c r="E140" s="123">
        <v>902769925</v>
      </c>
    </row>
    <row r="141" spans="2:5" ht="15" x14ac:dyDescent="0.25">
      <c r="B141" s="33" t="s">
        <v>215</v>
      </c>
      <c r="C141" s="34">
        <v>2017</v>
      </c>
      <c r="D141" s="126" t="s">
        <v>678</v>
      </c>
      <c r="E141" s="123">
        <v>2708470199</v>
      </c>
    </row>
    <row r="142" spans="2:5" ht="15" x14ac:dyDescent="0.25">
      <c r="B142" s="33" t="s">
        <v>216</v>
      </c>
      <c r="C142" s="34">
        <v>2017</v>
      </c>
      <c r="D142" s="126" t="s">
        <v>679</v>
      </c>
      <c r="E142" s="123">
        <v>2353945990</v>
      </c>
    </row>
    <row r="143" spans="2:5" ht="15" x14ac:dyDescent="0.25">
      <c r="B143" s="33" t="s">
        <v>217</v>
      </c>
      <c r="C143" s="34">
        <v>2017</v>
      </c>
      <c r="D143" s="126" t="s">
        <v>680</v>
      </c>
      <c r="E143" s="123">
        <v>2211931570</v>
      </c>
    </row>
    <row r="144" spans="2:5" ht="15" x14ac:dyDescent="0.25">
      <c r="B144" s="33" t="s">
        <v>218</v>
      </c>
      <c r="C144" s="34">
        <v>2017</v>
      </c>
      <c r="D144" s="126" t="s">
        <v>681</v>
      </c>
      <c r="E144" s="123">
        <v>5314958291</v>
      </c>
    </row>
    <row r="145" spans="2:5" ht="15" x14ac:dyDescent="0.25">
      <c r="B145" s="33" t="s">
        <v>219</v>
      </c>
      <c r="C145" s="34">
        <v>2017</v>
      </c>
      <c r="D145" s="126" t="s">
        <v>682</v>
      </c>
      <c r="E145" s="123">
        <v>1233737906</v>
      </c>
    </row>
    <row r="146" spans="2:5" ht="15" x14ac:dyDescent="0.25">
      <c r="B146" s="33" t="s">
        <v>220</v>
      </c>
      <c r="C146" s="34">
        <v>2017</v>
      </c>
      <c r="D146" s="126" t="s">
        <v>683</v>
      </c>
      <c r="E146" s="123">
        <v>1440625291</v>
      </c>
    </row>
    <row r="147" spans="2:5" ht="15" x14ac:dyDescent="0.25">
      <c r="B147" s="33" t="s">
        <v>221</v>
      </c>
      <c r="C147" s="34">
        <v>2017</v>
      </c>
      <c r="D147" s="126" t="s">
        <v>684</v>
      </c>
      <c r="E147" s="123">
        <v>4553307880</v>
      </c>
    </row>
    <row r="148" spans="2:5" ht="15" x14ac:dyDescent="0.25">
      <c r="B148" s="33" t="s">
        <v>222</v>
      </c>
      <c r="C148" s="34">
        <v>2017</v>
      </c>
      <c r="D148" s="126" t="s">
        <v>685</v>
      </c>
      <c r="E148" s="123">
        <v>1139571886</v>
      </c>
    </row>
    <row r="149" spans="2:5" ht="15" x14ac:dyDescent="0.25">
      <c r="B149" s="33" t="s">
        <v>223</v>
      </c>
      <c r="C149" s="34">
        <v>2017</v>
      </c>
      <c r="D149" s="127" t="s">
        <v>686</v>
      </c>
      <c r="E149" s="123">
        <v>40082202311</v>
      </c>
    </row>
    <row r="150" spans="2:5" ht="15" x14ac:dyDescent="0.25">
      <c r="B150" s="33" t="s">
        <v>224</v>
      </c>
      <c r="C150" s="34">
        <v>2017</v>
      </c>
      <c r="D150" s="126" t="s">
        <v>687</v>
      </c>
      <c r="E150" s="123">
        <v>4329287761</v>
      </c>
    </row>
    <row r="151" spans="2:5" ht="15" x14ac:dyDescent="0.25">
      <c r="B151" s="33" t="s">
        <v>225</v>
      </c>
      <c r="C151" s="34">
        <v>2017</v>
      </c>
      <c r="D151" s="126" t="s">
        <v>688</v>
      </c>
      <c r="E151" s="123">
        <v>1572407911</v>
      </c>
    </row>
    <row r="152" spans="2:5" ht="15" x14ac:dyDescent="0.25">
      <c r="B152" s="33" t="s">
        <v>226</v>
      </c>
      <c r="C152" s="34">
        <v>2017</v>
      </c>
      <c r="D152" s="126" t="s">
        <v>689</v>
      </c>
      <c r="E152" s="123">
        <v>3538980916</v>
      </c>
    </row>
    <row r="153" spans="2:5" ht="15" x14ac:dyDescent="0.25">
      <c r="B153" s="33" t="s">
        <v>207</v>
      </c>
      <c r="C153" s="34">
        <v>2018</v>
      </c>
      <c r="D153" s="126" t="s">
        <v>690</v>
      </c>
      <c r="E153" s="123">
        <v>12143758921</v>
      </c>
    </row>
    <row r="154" spans="2:5" ht="15" x14ac:dyDescent="0.25">
      <c r="B154" s="33" t="s">
        <v>208</v>
      </c>
      <c r="C154" s="34">
        <v>2018</v>
      </c>
      <c r="D154" s="126" t="s">
        <v>691</v>
      </c>
      <c r="E154" s="123">
        <v>1260007420</v>
      </c>
    </row>
    <row r="155" spans="2:5" ht="15" x14ac:dyDescent="0.25">
      <c r="B155" s="33" t="s">
        <v>209</v>
      </c>
      <c r="C155" s="34">
        <v>2018</v>
      </c>
      <c r="D155" s="126" t="s">
        <v>692</v>
      </c>
      <c r="E155" s="123">
        <v>520531092</v>
      </c>
    </row>
    <row r="156" spans="2:5" ht="15" x14ac:dyDescent="0.25">
      <c r="B156" s="33" t="s">
        <v>210</v>
      </c>
      <c r="C156" s="34">
        <v>2018</v>
      </c>
      <c r="D156" s="126" t="s">
        <v>693</v>
      </c>
      <c r="E156" s="123">
        <v>1073562102</v>
      </c>
    </row>
    <row r="157" spans="2:5" ht="15" x14ac:dyDescent="0.25">
      <c r="B157" s="33" t="s">
        <v>211</v>
      </c>
      <c r="C157" s="34">
        <v>2018</v>
      </c>
      <c r="D157" s="126" t="s">
        <v>694</v>
      </c>
      <c r="E157" s="123">
        <v>1127012703</v>
      </c>
    </row>
    <row r="158" spans="2:5" ht="15" x14ac:dyDescent="0.25">
      <c r="B158" s="33" t="s">
        <v>212</v>
      </c>
      <c r="C158" s="34">
        <v>2018</v>
      </c>
      <c r="D158" s="126" t="s">
        <v>695</v>
      </c>
      <c r="E158" s="123">
        <v>3222067242</v>
      </c>
    </row>
    <row r="159" spans="2:5" ht="15" x14ac:dyDescent="0.25">
      <c r="B159" s="33" t="s">
        <v>213</v>
      </c>
      <c r="C159" s="34">
        <v>2018</v>
      </c>
      <c r="D159" s="126" t="s">
        <v>696</v>
      </c>
      <c r="E159" s="123">
        <v>2774908733</v>
      </c>
    </row>
    <row r="160" spans="2:5" ht="15" x14ac:dyDescent="0.25">
      <c r="B160" s="33" t="s">
        <v>214</v>
      </c>
      <c r="C160" s="34">
        <v>2018</v>
      </c>
      <c r="D160" s="126" t="s">
        <v>697</v>
      </c>
      <c r="E160" s="123">
        <v>1181485391</v>
      </c>
    </row>
    <row r="161" spans="2:5" ht="15" x14ac:dyDescent="0.25">
      <c r="B161" s="33" t="s">
        <v>215</v>
      </c>
      <c r="C161" s="34">
        <v>2018</v>
      </c>
      <c r="D161" s="126" t="s">
        <v>698</v>
      </c>
      <c r="E161" s="123">
        <v>2887615565</v>
      </c>
    </row>
    <row r="162" spans="2:5" ht="15" x14ac:dyDescent="0.25">
      <c r="B162" s="33" t="s">
        <v>216</v>
      </c>
      <c r="C162" s="34">
        <v>2018</v>
      </c>
      <c r="D162" s="126" t="s">
        <v>699</v>
      </c>
      <c r="E162" s="123">
        <v>2618698408</v>
      </c>
    </row>
    <row r="163" spans="2:5" ht="15" x14ac:dyDescent="0.25">
      <c r="B163" s="33" t="s">
        <v>217</v>
      </c>
      <c r="C163" s="34">
        <v>2018</v>
      </c>
      <c r="D163" s="126" t="s">
        <v>700</v>
      </c>
      <c r="E163" s="123">
        <v>2386330406</v>
      </c>
    </row>
    <row r="164" spans="2:5" ht="15" x14ac:dyDescent="0.25">
      <c r="B164" s="33" t="s">
        <v>218</v>
      </c>
      <c r="C164" s="34">
        <v>2018</v>
      </c>
      <c r="D164" s="126" t="s">
        <v>701</v>
      </c>
      <c r="E164" s="123">
        <v>4974111346</v>
      </c>
    </row>
    <row r="165" spans="2:5" ht="15" x14ac:dyDescent="0.25">
      <c r="B165" s="33" t="s">
        <v>219</v>
      </c>
      <c r="C165" s="34">
        <v>2018</v>
      </c>
      <c r="D165" s="126" t="s">
        <v>702</v>
      </c>
      <c r="E165" s="123">
        <v>1334733843</v>
      </c>
    </row>
    <row r="166" spans="2:5" ht="15" x14ac:dyDescent="0.25">
      <c r="B166" s="33" t="s">
        <v>220</v>
      </c>
      <c r="C166" s="34">
        <v>2018</v>
      </c>
      <c r="D166" s="126" t="s">
        <v>703</v>
      </c>
      <c r="E166" s="123">
        <v>1568220746</v>
      </c>
    </row>
    <row r="167" spans="2:5" ht="15" x14ac:dyDescent="0.25">
      <c r="B167" s="33" t="s">
        <v>221</v>
      </c>
      <c r="C167" s="34">
        <v>2018</v>
      </c>
      <c r="D167" s="126" t="s">
        <v>704</v>
      </c>
      <c r="E167" s="123">
        <v>4841300766</v>
      </c>
    </row>
    <row r="168" spans="2:5" ht="15" x14ac:dyDescent="0.25">
      <c r="B168" s="33" t="s">
        <v>222</v>
      </c>
      <c r="C168" s="34">
        <v>2018</v>
      </c>
      <c r="D168" s="126" t="s">
        <v>705</v>
      </c>
      <c r="E168" s="123">
        <v>1201170073</v>
      </c>
    </row>
    <row r="169" spans="2:5" ht="15" x14ac:dyDescent="0.25">
      <c r="B169" s="33" t="s">
        <v>223</v>
      </c>
      <c r="C169" s="34">
        <v>2018</v>
      </c>
      <c r="D169" s="127" t="s">
        <v>706</v>
      </c>
      <c r="E169" s="123">
        <v>42998005016</v>
      </c>
    </row>
    <row r="170" spans="2:5" ht="15" x14ac:dyDescent="0.25">
      <c r="B170" s="33" t="s">
        <v>224</v>
      </c>
      <c r="C170" s="34">
        <v>2018</v>
      </c>
      <c r="D170" s="126" t="s">
        <v>707</v>
      </c>
      <c r="E170" s="123">
        <v>4860992491</v>
      </c>
    </row>
    <row r="171" spans="2:5" ht="15" x14ac:dyDescent="0.25">
      <c r="B171" s="33" t="s">
        <v>225</v>
      </c>
      <c r="C171" s="34">
        <v>2018</v>
      </c>
      <c r="D171" s="126" t="s">
        <v>708</v>
      </c>
      <c r="E171" s="123">
        <v>1748952624</v>
      </c>
    </row>
    <row r="172" spans="2:5" ht="15" x14ac:dyDescent="0.25">
      <c r="B172" s="33" t="s">
        <v>226</v>
      </c>
      <c r="C172" s="34">
        <v>2018</v>
      </c>
      <c r="D172" s="126" t="s">
        <v>709</v>
      </c>
      <c r="E172" s="123">
        <v>3883941150</v>
      </c>
    </row>
    <row r="173" spans="2:5" ht="15" x14ac:dyDescent="0.25">
      <c r="B173" s="33" t="s">
        <v>207</v>
      </c>
      <c r="C173" s="34">
        <v>2019</v>
      </c>
      <c r="D173" s="126" t="s">
        <v>710</v>
      </c>
      <c r="E173" s="123">
        <v>13941046014</v>
      </c>
    </row>
    <row r="174" spans="2:5" ht="15" x14ac:dyDescent="0.25">
      <c r="B174" s="33" t="s">
        <v>208</v>
      </c>
      <c r="C174" s="34">
        <v>2019</v>
      </c>
      <c r="D174" s="126" t="s">
        <v>711</v>
      </c>
      <c r="E174" s="123">
        <v>1438340187</v>
      </c>
    </row>
    <row r="175" spans="2:5" ht="15" x14ac:dyDescent="0.25">
      <c r="B175" s="33" t="s">
        <v>209</v>
      </c>
      <c r="C175" s="34">
        <v>2019</v>
      </c>
      <c r="D175" s="126" t="s">
        <v>712</v>
      </c>
      <c r="E175" s="123">
        <v>577950770</v>
      </c>
    </row>
    <row r="176" spans="2:5" ht="15" x14ac:dyDescent="0.25">
      <c r="B176" s="33" t="s">
        <v>210</v>
      </c>
      <c r="C176" s="34">
        <v>2019</v>
      </c>
      <c r="D176" s="126" t="s">
        <v>713</v>
      </c>
      <c r="E176" s="123">
        <v>1087511982</v>
      </c>
    </row>
    <row r="177" spans="2:5" ht="15" x14ac:dyDescent="0.25">
      <c r="B177" s="33" t="s">
        <v>211</v>
      </c>
      <c r="C177" s="34">
        <v>2019</v>
      </c>
      <c r="D177" s="126" t="s">
        <v>714</v>
      </c>
      <c r="E177" s="123">
        <v>1225729657</v>
      </c>
    </row>
    <row r="178" spans="2:5" ht="15" x14ac:dyDescent="0.25">
      <c r="B178" s="33" t="s">
        <v>212</v>
      </c>
      <c r="C178" s="34">
        <v>2019</v>
      </c>
      <c r="D178" s="126" t="s">
        <v>715</v>
      </c>
      <c r="E178" s="123">
        <v>3439982070</v>
      </c>
    </row>
    <row r="179" spans="2:5" ht="15" x14ac:dyDescent="0.25">
      <c r="B179" s="33" t="s">
        <v>213</v>
      </c>
      <c r="C179" s="34">
        <v>2019</v>
      </c>
      <c r="D179" s="126" t="s">
        <v>716</v>
      </c>
      <c r="E179" s="123">
        <v>2854908926</v>
      </c>
    </row>
    <row r="180" spans="2:5" ht="15" x14ac:dyDescent="0.25">
      <c r="B180" s="33" t="s">
        <v>214</v>
      </c>
      <c r="C180" s="34">
        <v>2019</v>
      </c>
      <c r="D180" s="126" t="s">
        <v>717</v>
      </c>
      <c r="E180" s="123">
        <v>1070952855</v>
      </c>
    </row>
    <row r="181" spans="2:5" ht="15" x14ac:dyDescent="0.25">
      <c r="B181" s="33" t="s">
        <v>215</v>
      </c>
      <c r="C181" s="34">
        <v>2019</v>
      </c>
      <c r="D181" s="126" t="s">
        <v>718</v>
      </c>
      <c r="E181" s="123">
        <v>3158880674</v>
      </c>
    </row>
    <row r="182" spans="2:5" ht="15" x14ac:dyDescent="0.25">
      <c r="B182" s="33" t="s">
        <v>216</v>
      </c>
      <c r="C182" s="34">
        <v>2019</v>
      </c>
      <c r="D182" s="126" t="s">
        <v>719</v>
      </c>
      <c r="E182" s="123">
        <v>2903801129</v>
      </c>
    </row>
    <row r="183" spans="2:5" ht="15" x14ac:dyDescent="0.25">
      <c r="B183" s="33" t="s">
        <v>217</v>
      </c>
      <c r="C183" s="34">
        <v>2019</v>
      </c>
      <c r="D183" s="126" t="s">
        <v>720</v>
      </c>
      <c r="E183" s="123">
        <v>2754352749</v>
      </c>
    </row>
    <row r="184" spans="2:5" ht="15" x14ac:dyDescent="0.25">
      <c r="B184" s="33" t="s">
        <v>218</v>
      </c>
      <c r="C184" s="34">
        <v>2019</v>
      </c>
      <c r="D184" s="126" t="s">
        <v>721</v>
      </c>
      <c r="E184" s="123">
        <v>5428223277</v>
      </c>
    </row>
    <row r="185" spans="2:5" ht="15" x14ac:dyDescent="0.25">
      <c r="B185" s="33" t="s">
        <v>219</v>
      </c>
      <c r="C185" s="34">
        <v>2019</v>
      </c>
      <c r="D185" s="126" t="s">
        <v>722</v>
      </c>
      <c r="E185" s="123">
        <v>1380342617</v>
      </c>
    </row>
    <row r="186" spans="2:5" ht="15" x14ac:dyDescent="0.25">
      <c r="B186" s="33" t="s">
        <v>220</v>
      </c>
      <c r="C186" s="34">
        <v>2019</v>
      </c>
      <c r="D186" s="126" t="s">
        <v>723</v>
      </c>
      <c r="E186" s="123">
        <v>1930499242</v>
      </c>
    </row>
    <row r="187" spans="2:5" ht="15" x14ac:dyDescent="0.25">
      <c r="B187" s="33" t="s">
        <v>221</v>
      </c>
      <c r="C187" s="34">
        <v>2019</v>
      </c>
      <c r="D187" s="126" t="s">
        <v>724</v>
      </c>
      <c r="E187" s="123">
        <v>5277368547</v>
      </c>
    </row>
    <row r="188" spans="2:5" ht="15" x14ac:dyDescent="0.25">
      <c r="B188" s="33" t="s">
        <v>222</v>
      </c>
      <c r="C188" s="34">
        <v>2019</v>
      </c>
      <c r="D188" s="126" t="s">
        <v>725</v>
      </c>
      <c r="E188" s="123">
        <v>1304236073</v>
      </c>
    </row>
    <row r="189" spans="2:5" ht="15" x14ac:dyDescent="0.25">
      <c r="B189" s="33" t="s">
        <v>223</v>
      </c>
      <c r="C189" s="34">
        <v>2019</v>
      </c>
      <c r="D189" s="127" t="s">
        <v>726</v>
      </c>
      <c r="E189" s="123">
        <v>46806993829</v>
      </c>
    </row>
    <row r="190" spans="2:5" ht="15" x14ac:dyDescent="0.25">
      <c r="B190" s="33" t="s">
        <v>224</v>
      </c>
      <c r="C190" s="34">
        <v>2019</v>
      </c>
      <c r="D190" s="126" t="s">
        <v>727</v>
      </c>
      <c r="E190" s="123">
        <v>8113410236</v>
      </c>
    </row>
    <row r="191" spans="2:5" ht="15" x14ac:dyDescent="0.25">
      <c r="B191" s="33" t="s">
        <v>225</v>
      </c>
      <c r="C191" s="34">
        <v>2019</v>
      </c>
      <c r="D191" s="126" t="s">
        <v>728</v>
      </c>
      <c r="E191" s="123">
        <v>1941217207</v>
      </c>
    </row>
    <row r="192" spans="2:5" ht="15" x14ac:dyDescent="0.25">
      <c r="B192" s="33" t="s">
        <v>226</v>
      </c>
      <c r="C192" s="34">
        <v>2019</v>
      </c>
      <c r="D192" s="128" t="s">
        <v>729</v>
      </c>
      <c r="E192" s="129">
        <v>4283874683</v>
      </c>
    </row>
    <row r="193" spans="2:6" ht="15" x14ac:dyDescent="0.25">
      <c r="B193" s="33" t="s">
        <v>207</v>
      </c>
      <c r="C193" s="35">
        <v>2020</v>
      </c>
      <c r="D193" s="130" t="s">
        <v>730</v>
      </c>
      <c r="E193" s="131">
        <v>13989597913</v>
      </c>
    </row>
    <row r="194" spans="2:6" ht="15" x14ac:dyDescent="0.25">
      <c r="B194" s="33" t="s">
        <v>208</v>
      </c>
      <c r="C194" s="35">
        <v>2020</v>
      </c>
      <c r="D194" s="132" t="s">
        <v>731</v>
      </c>
      <c r="E194" s="133">
        <v>1610704107</v>
      </c>
    </row>
    <row r="195" spans="2:6" ht="15" x14ac:dyDescent="0.25">
      <c r="B195" s="33" t="s">
        <v>209</v>
      </c>
      <c r="C195" s="35">
        <v>2020</v>
      </c>
      <c r="D195" s="130" t="s">
        <v>732</v>
      </c>
      <c r="E195" s="131">
        <v>586701641</v>
      </c>
    </row>
    <row r="196" spans="2:6" ht="15" x14ac:dyDescent="0.25">
      <c r="B196" s="33" t="s">
        <v>210</v>
      </c>
      <c r="C196" s="35">
        <v>2020</v>
      </c>
      <c r="D196" s="132" t="s">
        <v>733</v>
      </c>
      <c r="E196" s="139">
        <v>1345504869</v>
      </c>
      <c r="F196" s="140"/>
    </row>
    <row r="197" spans="2:6" ht="15" x14ac:dyDescent="0.25">
      <c r="B197" s="33" t="s">
        <v>211</v>
      </c>
      <c r="C197" s="35">
        <v>2020</v>
      </c>
      <c r="D197" s="130" t="s">
        <v>734</v>
      </c>
      <c r="E197" s="131">
        <v>1339319316</v>
      </c>
    </row>
    <row r="198" spans="2:6" ht="15" x14ac:dyDescent="0.25">
      <c r="B198" s="33" t="s">
        <v>212</v>
      </c>
      <c r="C198" s="35">
        <v>2020</v>
      </c>
      <c r="D198" s="132" t="s">
        <v>735</v>
      </c>
      <c r="E198" s="133">
        <v>3609273771</v>
      </c>
    </row>
    <row r="199" spans="2:6" ht="15" x14ac:dyDescent="0.25">
      <c r="B199" s="33" t="s">
        <v>213</v>
      </c>
      <c r="C199" s="35">
        <v>2020</v>
      </c>
      <c r="D199" s="130" t="s">
        <v>736</v>
      </c>
      <c r="E199" s="131">
        <v>3112328437</v>
      </c>
    </row>
    <row r="200" spans="2:6" ht="15" x14ac:dyDescent="0.25">
      <c r="B200" s="33" t="s">
        <v>214</v>
      </c>
      <c r="C200" s="35">
        <v>2020</v>
      </c>
      <c r="D200" s="134" t="s">
        <v>737</v>
      </c>
      <c r="E200" s="135">
        <v>1062316811</v>
      </c>
    </row>
    <row r="201" spans="2:6" ht="15" x14ac:dyDescent="0.25">
      <c r="B201" s="33" t="s">
        <v>215</v>
      </c>
      <c r="C201" s="35">
        <v>2020</v>
      </c>
      <c r="D201" s="130" t="s">
        <v>738</v>
      </c>
      <c r="E201" s="136">
        <v>3341139114</v>
      </c>
      <c r="F201" s="140"/>
    </row>
    <row r="202" spans="2:6" ht="15" x14ac:dyDescent="0.25">
      <c r="B202" s="33" t="s">
        <v>216</v>
      </c>
      <c r="C202" s="35">
        <v>2020</v>
      </c>
      <c r="D202" s="132" t="s">
        <v>739</v>
      </c>
      <c r="E202" s="139">
        <v>3061213581</v>
      </c>
      <c r="F202" s="140"/>
    </row>
    <row r="203" spans="2:6" ht="15" x14ac:dyDescent="0.25">
      <c r="B203" s="33" t="s">
        <v>217</v>
      </c>
      <c r="C203" s="35">
        <v>2020</v>
      </c>
      <c r="D203" s="130" t="s">
        <v>740</v>
      </c>
      <c r="E203" s="131">
        <v>2707576191</v>
      </c>
    </row>
    <row r="204" spans="2:6" ht="15.75" customHeight="1" x14ac:dyDescent="0.25">
      <c r="B204" s="33" t="s">
        <v>218</v>
      </c>
      <c r="C204" s="35">
        <v>2020</v>
      </c>
      <c r="D204" s="132" t="s">
        <v>741</v>
      </c>
      <c r="E204" s="133">
        <v>6013259526</v>
      </c>
    </row>
    <row r="205" spans="2:6" ht="15.75" customHeight="1" x14ac:dyDescent="0.25">
      <c r="B205" s="33" t="s">
        <v>219</v>
      </c>
      <c r="C205" s="35">
        <v>2020</v>
      </c>
      <c r="D205" s="130" t="s">
        <v>543</v>
      </c>
      <c r="E205" s="131">
        <v>1528837020</v>
      </c>
    </row>
    <row r="206" spans="2:6" ht="15.75" customHeight="1" x14ac:dyDescent="0.25">
      <c r="B206" s="33" t="s">
        <v>220</v>
      </c>
      <c r="C206" s="35">
        <v>2020</v>
      </c>
      <c r="D206" s="134" t="s">
        <v>742</v>
      </c>
      <c r="E206" s="135">
        <v>1711236865</v>
      </c>
    </row>
    <row r="207" spans="2:6" ht="15.75" customHeight="1" x14ac:dyDescent="0.25">
      <c r="B207" s="33" t="s">
        <v>221</v>
      </c>
      <c r="C207" s="35">
        <v>2020</v>
      </c>
      <c r="D207" s="130" t="s">
        <v>743</v>
      </c>
      <c r="E207" s="131">
        <v>5469436744</v>
      </c>
    </row>
    <row r="208" spans="2:6" ht="15.75" customHeight="1" x14ac:dyDescent="0.25">
      <c r="B208" s="33" t="s">
        <v>222</v>
      </c>
      <c r="C208" s="35">
        <v>2020</v>
      </c>
      <c r="D208" s="132" t="s">
        <v>744</v>
      </c>
      <c r="E208" s="133">
        <v>1422391077</v>
      </c>
    </row>
    <row r="209" spans="2:5" ht="15.75" customHeight="1" x14ac:dyDescent="0.25">
      <c r="B209" s="33" t="s">
        <v>223</v>
      </c>
      <c r="C209" s="35">
        <v>2020</v>
      </c>
      <c r="D209" s="130" t="s">
        <v>745</v>
      </c>
      <c r="E209" s="131">
        <v>55586297692</v>
      </c>
    </row>
    <row r="210" spans="2:5" ht="15.75" customHeight="1" x14ac:dyDescent="0.25">
      <c r="B210" s="33" t="s">
        <v>224</v>
      </c>
      <c r="C210" s="35">
        <v>2020</v>
      </c>
      <c r="D210" s="132" t="s">
        <v>746</v>
      </c>
      <c r="E210" s="133">
        <v>5500638249</v>
      </c>
    </row>
    <row r="211" spans="2:5" ht="15.75" customHeight="1" x14ac:dyDescent="0.25">
      <c r="B211" s="33" t="s">
        <v>225</v>
      </c>
      <c r="C211" s="35">
        <v>2020</v>
      </c>
      <c r="D211" s="130" t="s">
        <v>747</v>
      </c>
      <c r="E211" s="131">
        <v>2059030832</v>
      </c>
    </row>
    <row r="212" spans="2:5" ht="15.75" customHeight="1" x14ac:dyDescent="0.25">
      <c r="B212" s="42" t="s">
        <v>226</v>
      </c>
      <c r="C212" s="82">
        <v>2020</v>
      </c>
      <c r="D212" s="132" t="s">
        <v>748</v>
      </c>
      <c r="E212" s="133">
        <v>4568724966</v>
      </c>
    </row>
    <row r="213" spans="2:5" ht="15.75" customHeight="1" x14ac:dyDescent="0.25">
      <c r="B213" s="33" t="s">
        <v>207</v>
      </c>
      <c r="C213" s="34">
        <v>2021</v>
      </c>
      <c r="D213" s="141"/>
      <c r="E213" s="142"/>
    </row>
    <row r="214" spans="2:5" ht="15.75" customHeight="1" x14ac:dyDescent="0.25">
      <c r="B214" s="33" t="s">
        <v>208</v>
      </c>
      <c r="C214" s="34">
        <v>2021</v>
      </c>
      <c r="D214" s="126"/>
      <c r="E214" s="123"/>
    </row>
    <row r="215" spans="2:5" ht="15.75" customHeight="1" x14ac:dyDescent="0.25">
      <c r="B215" s="33" t="s">
        <v>209</v>
      </c>
      <c r="C215" s="34">
        <v>2021</v>
      </c>
      <c r="D215" s="126"/>
      <c r="E215" s="123"/>
    </row>
    <row r="216" spans="2:5" ht="15.75" customHeight="1" x14ac:dyDescent="0.25">
      <c r="B216" s="33" t="s">
        <v>210</v>
      </c>
      <c r="C216" s="34">
        <v>2021</v>
      </c>
      <c r="D216" s="126"/>
      <c r="E216" s="123"/>
    </row>
    <row r="217" spans="2:5" ht="15.75" customHeight="1" x14ac:dyDescent="0.25">
      <c r="B217" s="33" t="s">
        <v>211</v>
      </c>
      <c r="C217" s="34">
        <v>2021</v>
      </c>
      <c r="D217" s="126"/>
      <c r="E217" s="123"/>
    </row>
    <row r="218" spans="2:5" ht="15.75" customHeight="1" x14ac:dyDescent="0.25">
      <c r="B218" s="33" t="s">
        <v>212</v>
      </c>
      <c r="C218" s="34">
        <v>2021</v>
      </c>
      <c r="D218" s="126"/>
      <c r="E218" s="123"/>
    </row>
    <row r="219" spans="2:5" ht="15.75" customHeight="1" x14ac:dyDescent="0.25">
      <c r="B219" s="33" t="s">
        <v>213</v>
      </c>
      <c r="C219" s="34">
        <v>2021</v>
      </c>
      <c r="D219" s="126"/>
      <c r="E219" s="123"/>
    </row>
    <row r="220" spans="2:5" ht="15.75" customHeight="1" x14ac:dyDescent="0.25">
      <c r="B220" s="33" t="s">
        <v>214</v>
      </c>
      <c r="C220" s="34">
        <v>2021</v>
      </c>
      <c r="D220" s="126"/>
      <c r="E220" s="123"/>
    </row>
    <row r="221" spans="2:5" ht="15.75" customHeight="1" x14ac:dyDescent="0.25">
      <c r="B221" s="33" t="s">
        <v>215</v>
      </c>
      <c r="C221" s="34">
        <v>2021</v>
      </c>
      <c r="D221" s="126"/>
      <c r="E221" s="123"/>
    </row>
    <row r="222" spans="2:5" ht="15.75" customHeight="1" x14ac:dyDescent="0.25">
      <c r="B222" s="33" t="s">
        <v>216</v>
      </c>
      <c r="C222" s="34">
        <v>2021</v>
      </c>
      <c r="D222" s="126"/>
      <c r="E222" s="123"/>
    </row>
    <row r="223" spans="2:5" ht="15.75" customHeight="1" x14ac:dyDescent="0.25">
      <c r="B223" s="33" t="s">
        <v>217</v>
      </c>
      <c r="C223" s="34">
        <v>2021</v>
      </c>
      <c r="D223" s="126"/>
      <c r="E223" s="123"/>
    </row>
    <row r="224" spans="2:5" ht="15.75" customHeight="1" x14ac:dyDescent="0.25">
      <c r="B224" s="33" t="s">
        <v>218</v>
      </c>
      <c r="C224" s="34">
        <v>2021</v>
      </c>
      <c r="D224" s="126"/>
      <c r="E224" s="123"/>
    </row>
    <row r="225" spans="2:5" ht="15.75" customHeight="1" x14ac:dyDescent="0.25">
      <c r="B225" s="33" t="s">
        <v>219</v>
      </c>
      <c r="C225" s="34">
        <v>2021</v>
      </c>
      <c r="D225" s="126"/>
      <c r="E225" s="123"/>
    </row>
    <row r="226" spans="2:5" ht="15.75" customHeight="1" x14ac:dyDescent="0.25">
      <c r="B226" s="33" t="s">
        <v>220</v>
      </c>
      <c r="C226" s="34">
        <v>2021</v>
      </c>
      <c r="D226" s="126"/>
      <c r="E226" s="123"/>
    </row>
    <row r="227" spans="2:5" ht="15.75" customHeight="1" x14ac:dyDescent="0.25">
      <c r="B227" s="33" t="s">
        <v>221</v>
      </c>
      <c r="C227" s="34">
        <v>2021</v>
      </c>
      <c r="D227" s="126"/>
      <c r="E227" s="123"/>
    </row>
    <row r="228" spans="2:5" ht="15.75" customHeight="1" x14ac:dyDescent="0.25">
      <c r="B228" s="33" t="s">
        <v>222</v>
      </c>
      <c r="C228" s="34">
        <v>2021</v>
      </c>
      <c r="D228" s="126"/>
      <c r="E228" s="123"/>
    </row>
    <row r="229" spans="2:5" ht="15.75" customHeight="1" x14ac:dyDescent="0.25">
      <c r="B229" s="33" t="s">
        <v>223</v>
      </c>
      <c r="C229" s="34">
        <v>2021</v>
      </c>
      <c r="D229" s="148" t="s">
        <v>749</v>
      </c>
      <c r="E229" s="148" t="s">
        <v>750</v>
      </c>
    </row>
    <row r="230" spans="2:5" ht="15.75" customHeight="1" x14ac:dyDescent="0.25">
      <c r="B230" s="33" t="s">
        <v>224</v>
      </c>
      <c r="C230" s="34">
        <v>2021</v>
      </c>
      <c r="D230" s="126"/>
      <c r="E230" s="123"/>
    </row>
    <row r="231" spans="2:5" ht="15.75" customHeight="1" x14ac:dyDescent="0.25">
      <c r="B231" s="33" t="s">
        <v>225</v>
      </c>
      <c r="C231" s="34">
        <v>2021</v>
      </c>
      <c r="D231" s="126"/>
      <c r="E231" s="123"/>
    </row>
    <row r="232" spans="2:5" ht="15.75" customHeight="1" x14ac:dyDescent="0.25">
      <c r="B232" s="42" t="s">
        <v>226</v>
      </c>
      <c r="C232" s="34">
        <v>2021</v>
      </c>
      <c r="D232" s="126"/>
      <c r="E232" s="123"/>
    </row>
    <row r="233" spans="2:5" ht="15.75" customHeight="1" x14ac:dyDescent="0.25">
      <c r="B233" s="111" t="s">
        <v>239</v>
      </c>
      <c r="C233" s="149"/>
      <c r="D233" s="144"/>
      <c r="E233" s="145">
        <f>SUBTOTAL(109,Tabla6[Presupuesto Definitivo (miles)])</f>
        <v>812108148157</v>
      </c>
    </row>
    <row r="235" spans="2:5" ht="15.75" customHeight="1" x14ac:dyDescent="0.2">
      <c r="B235" s="404" t="s">
        <v>1025</v>
      </c>
      <c r="C235" s="404"/>
      <c r="D235" s="404"/>
      <c r="E235" s="404"/>
    </row>
    <row r="236" spans="2:5" ht="15.75" customHeight="1" x14ac:dyDescent="0.2">
      <c r="B236" s="404"/>
      <c r="C236" s="404"/>
      <c r="D236" s="404"/>
      <c r="E236" s="404"/>
    </row>
    <row r="237" spans="2:5" ht="15.75" customHeight="1" x14ac:dyDescent="0.2">
      <c r="B237" s="404"/>
      <c r="C237" s="404"/>
      <c r="D237" s="404"/>
      <c r="E237" s="404"/>
    </row>
  </sheetData>
  <mergeCells count="2">
    <mergeCell ref="B1:E1"/>
    <mergeCell ref="B235:E237"/>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E42" sqref="E42"/>
    </sheetView>
  </sheetViews>
  <sheetFormatPr baseColWidth="10" defaultRowHeight="12.75" x14ac:dyDescent="0.2"/>
  <cols>
    <col min="1" max="3" width="11.42578125" style="4"/>
    <col min="4" max="4" width="24.5703125" style="4" bestFit="1" customWidth="1"/>
    <col min="5" max="16384" width="11.42578125" style="4"/>
  </cols>
  <sheetData>
    <row r="2" spans="2:4" ht="15" x14ac:dyDescent="0.25">
      <c r="B2" s="8" t="s">
        <v>0</v>
      </c>
      <c r="C2" s="8" t="s">
        <v>1</v>
      </c>
      <c r="D2" s="8" t="s">
        <v>347</v>
      </c>
    </row>
    <row r="3" spans="2:4" ht="15" x14ac:dyDescent="0.25">
      <c r="B3" s="5" t="s">
        <v>223</v>
      </c>
      <c r="C3" s="5">
        <v>2018</v>
      </c>
      <c r="D3" s="10">
        <v>42998005016</v>
      </c>
    </row>
    <row r="4" spans="2:4" ht="15" x14ac:dyDescent="0.25">
      <c r="B4" s="1" t="s">
        <v>223</v>
      </c>
      <c r="C4" s="1">
        <v>2019</v>
      </c>
      <c r="D4" s="9">
        <v>46806993829</v>
      </c>
    </row>
    <row r="5" spans="2:4" ht="15" x14ac:dyDescent="0.25">
      <c r="B5" s="5" t="s">
        <v>223</v>
      </c>
      <c r="C5" s="5">
        <v>2020</v>
      </c>
      <c r="D5" s="10">
        <v>48603748315</v>
      </c>
    </row>
    <row r="6" spans="2:4" ht="15" x14ac:dyDescent="0.25">
      <c r="B6" s="1" t="s">
        <v>223</v>
      </c>
      <c r="C6" s="1">
        <v>2021</v>
      </c>
      <c r="D6" s="9">
        <v>55586297692</v>
      </c>
    </row>
    <row r="8" spans="2:4" ht="15" x14ac:dyDescent="0.25">
      <c r="B8" s="8" t="s">
        <v>0</v>
      </c>
      <c r="C8" s="8" t="s">
        <v>1</v>
      </c>
      <c r="D8" s="8" t="s">
        <v>347</v>
      </c>
    </row>
    <row r="9" spans="2:4" ht="15" x14ac:dyDescent="0.25">
      <c r="B9" s="5" t="s">
        <v>207</v>
      </c>
      <c r="C9" s="5">
        <v>2018</v>
      </c>
      <c r="D9" s="10">
        <v>12143758921</v>
      </c>
    </row>
    <row r="10" spans="2:4" ht="15" x14ac:dyDescent="0.25">
      <c r="B10" s="1" t="s">
        <v>207</v>
      </c>
      <c r="C10" s="1">
        <v>2019</v>
      </c>
      <c r="D10" s="9">
        <v>13941046014</v>
      </c>
    </row>
    <row r="11" spans="2:4" ht="15" x14ac:dyDescent="0.25">
      <c r="B11" s="5" t="s">
        <v>207</v>
      </c>
      <c r="C11" s="5">
        <v>2020</v>
      </c>
      <c r="D11" s="10">
        <v>15297393682</v>
      </c>
    </row>
    <row r="12" spans="2:4" ht="15" x14ac:dyDescent="0.25">
      <c r="B12" s="1" t="s">
        <v>207</v>
      </c>
      <c r="C12" s="1">
        <v>2021</v>
      </c>
      <c r="D12" s="9"/>
    </row>
    <row r="14" spans="2:4" ht="15" x14ac:dyDescent="0.25">
      <c r="B14" s="8" t="s">
        <v>0</v>
      </c>
      <c r="C14" s="8" t="s">
        <v>1</v>
      </c>
      <c r="D14" s="8" t="s">
        <v>347</v>
      </c>
    </row>
    <row r="15" spans="2:4" ht="15" x14ac:dyDescent="0.25">
      <c r="B15" s="5" t="s">
        <v>218</v>
      </c>
      <c r="C15" s="5">
        <v>2018</v>
      </c>
      <c r="D15" s="10">
        <v>4974111346</v>
      </c>
    </row>
    <row r="16" spans="2:4" ht="15" x14ac:dyDescent="0.25">
      <c r="B16" s="1" t="s">
        <v>218</v>
      </c>
      <c r="C16" s="1">
        <v>2019</v>
      </c>
      <c r="D16" s="9">
        <v>5428223277</v>
      </c>
    </row>
    <row r="17" spans="2:4" ht="15" x14ac:dyDescent="0.25">
      <c r="B17" s="5" t="s">
        <v>218</v>
      </c>
      <c r="C17" s="5">
        <v>2020</v>
      </c>
      <c r="D17" s="10">
        <v>6210426396</v>
      </c>
    </row>
    <row r="18" spans="2:4" ht="15" x14ac:dyDescent="0.25">
      <c r="B18" s="1" t="s">
        <v>218</v>
      </c>
      <c r="C18" s="1">
        <v>2021</v>
      </c>
      <c r="D18" s="9"/>
    </row>
    <row r="20" spans="2:4" ht="15" x14ac:dyDescent="0.25">
      <c r="B20" s="8" t="s">
        <v>0</v>
      </c>
      <c r="C20" s="8" t="s">
        <v>1</v>
      </c>
      <c r="D20" s="8" t="s">
        <v>347</v>
      </c>
    </row>
    <row r="21" spans="2:4" ht="15" x14ac:dyDescent="0.25">
      <c r="B21" s="5" t="s">
        <v>224</v>
      </c>
      <c r="C21" s="5">
        <v>2018</v>
      </c>
      <c r="D21" s="10">
        <v>4860992491</v>
      </c>
    </row>
    <row r="22" spans="2:4" ht="15" x14ac:dyDescent="0.25">
      <c r="B22" s="1" t="s">
        <v>224</v>
      </c>
      <c r="C22" s="1">
        <v>2019</v>
      </c>
      <c r="D22" s="9">
        <v>8113410236</v>
      </c>
    </row>
    <row r="23" spans="2:4" ht="15" x14ac:dyDescent="0.25">
      <c r="B23" s="5" t="s">
        <v>224</v>
      </c>
      <c r="C23" s="5">
        <v>2020</v>
      </c>
      <c r="D23" s="10">
        <v>7804191090</v>
      </c>
    </row>
    <row r="24" spans="2:4" ht="15" x14ac:dyDescent="0.25">
      <c r="B24" s="1" t="s">
        <v>224</v>
      </c>
      <c r="C24" s="1">
        <v>2021</v>
      </c>
      <c r="D24" s="9"/>
    </row>
    <row r="31" spans="2:4" ht="15" x14ac:dyDescent="0.25">
      <c r="C31" s="8" t="s">
        <v>1</v>
      </c>
      <c r="D31" s="8" t="s">
        <v>4</v>
      </c>
    </row>
    <row r="32" spans="2:4" ht="15" x14ac:dyDescent="0.25">
      <c r="C32" s="5">
        <v>2011</v>
      </c>
      <c r="D32" s="118">
        <v>45310023907</v>
      </c>
    </row>
    <row r="33" spans="3:4" ht="15" x14ac:dyDescent="0.25">
      <c r="C33" s="1">
        <v>2012</v>
      </c>
      <c r="D33" s="117">
        <v>52246983633</v>
      </c>
    </row>
    <row r="34" spans="3:4" ht="15" x14ac:dyDescent="0.25">
      <c r="C34" s="5">
        <v>2013</v>
      </c>
      <c r="D34" s="118">
        <v>68300251894</v>
      </c>
    </row>
    <row r="35" spans="3:4" ht="15" x14ac:dyDescent="0.25">
      <c r="C35" s="1">
        <v>2014</v>
      </c>
      <c r="D35" s="117">
        <v>70292053797</v>
      </c>
    </row>
    <row r="36" spans="3:4" ht="15" x14ac:dyDescent="0.25">
      <c r="C36" s="5">
        <v>2015</v>
      </c>
      <c r="D36" s="118">
        <v>77432042573</v>
      </c>
    </row>
    <row r="37" spans="3:4" ht="15" x14ac:dyDescent="0.25">
      <c r="C37" s="1">
        <v>2016</v>
      </c>
      <c r="D37" s="117">
        <v>78490016578</v>
      </c>
    </row>
    <row r="38" spans="3:4" ht="15" x14ac:dyDescent="0.25">
      <c r="C38" s="5">
        <v>2017</v>
      </c>
      <c r="D38" s="118">
        <v>91061329143</v>
      </c>
    </row>
    <row r="39" spans="3:4" ht="15" x14ac:dyDescent="0.25">
      <c r="C39" s="1">
        <v>2018</v>
      </c>
      <c r="D39" s="117">
        <v>98607406038</v>
      </c>
    </row>
    <row r="40" spans="3:4" ht="15" x14ac:dyDescent="0.25">
      <c r="C40" s="5">
        <v>2019</v>
      </c>
      <c r="D40" s="118">
        <v>110919622724</v>
      </c>
    </row>
    <row r="41" spans="3:4" ht="15" x14ac:dyDescent="0.25">
      <c r="C41" s="1">
        <v>2020</v>
      </c>
      <c r="D41" s="117">
        <v>119625528722</v>
      </c>
    </row>
    <row r="42" spans="3:4" ht="15" x14ac:dyDescent="0.25">
      <c r="C42" s="5">
        <v>2021</v>
      </c>
      <c r="D42" s="118">
        <v>55586297692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F237"/>
  <sheetViews>
    <sheetView topLeftCell="A136" workbookViewId="0">
      <selection activeCell="B235" sqref="B235:E237"/>
    </sheetView>
  </sheetViews>
  <sheetFormatPr baseColWidth="10" defaultColWidth="14.42578125" defaultRowHeight="15.75" customHeight="1" x14ac:dyDescent="0.2"/>
  <cols>
    <col min="1" max="1" width="14.42578125" style="18"/>
    <col min="2" max="2" width="15.5703125" style="146" customWidth="1"/>
    <col min="3" max="3" width="14.42578125" style="146"/>
    <col min="4" max="4" width="24.7109375" style="146" customWidth="1"/>
    <col min="5" max="5" width="25.5703125" style="146" customWidth="1"/>
    <col min="6" max="16384" width="14.42578125" style="18"/>
  </cols>
  <sheetData>
    <row r="1" spans="2:6" ht="26.25" customHeight="1" x14ac:dyDescent="0.2">
      <c r="B1" s="357" t="s">
        <v>751</v>
      </c>
      <c r="C1" s="358"/>
      <c r="D1" s="358"/>
      <c r="E1" s="358"/>
    </row>
    <row r="2" spans="2:6" ht="15.75" customHeight="1" x14ac:dyDescent="0.2">
      <c r="B2" s="18"/>
      <c r="C2" s="18"/>
      <c r="D2" s="18"/>
      <c r="E2" s="18"/>
    </row>
    <row r="3" spans="2:6" ht="15.75" customHeight="1" x14ac:dyDescent="0.2">
      <c r="B3" s="18"/>
      <c r="C3" s="18"/>
      <c r="D3" s="18"/>
      <c r="E3" s="18"/>
    </row>
    <row r="4" spans="2:6" ht="15.75" customHeight="1" x14ac:dyDescent="0.2">
      <c r="B4" s="18"/>
      <c r="C4" s="18"/>
      <c r="D4" s="18"/>
      <c r="E4" s="18"/>
      <c r="F4" s="150"/>
    </row>
    <row r="5" spans="2:6" ht="15.75" customHeight="1" x14ac:dyDescent="0.2">
      <c r="B5" s="18"/>
      <c r="C5" s="18"/>
      <c r="D5" s="18"/>
      <c r="E5" s="18"/>
    </row>
    <row r="6" spans="2:6" ht="15.75" customHeight="1" x14ac:dyDescent="0.2">
      <c r="B6" s="18"/>
      <c r="C6" s="18"/>
      <c r="D6" s="18"/>
      <c r="E6" s="18"/>
    </row>
    <row r="7" spans="2:6" ht="15.75" customHeight="1" x14ac:dyDescent="0.2">
      <c r="B7" s="18"/>
      <c r="C7" s="18"/>
      <c r="D7" s="18"/>
      <c r="E7" s="18"/>
    </row>
    <row r="8" spans="2:6" ht="15.75" customHeight="1" x14ac:dyDescent="0.2">
      <c r="B8" s="18"/>
      <c r="C8" s="18"/>
      <c r="D8" s="18"/>
      <c r="E8" s="18"/>
    </row>
    <row r="9" spans="2:6" ht="15.75" customHeight="1" x14ac:dyDescent="0.2">
      <c r="B9" s="18"/>
      <c r="C9" s="18"/>
      <c r="D9" s="18"/>
      <c r="E9" s="18"/>
    </row>
    <row r="10" spans="2:6" ht="15.75" customHeight="1" x14ac:dyDescent="0.2">
      <c r="B10" s="18"/>
      <c r="C10" s="18"/>
      <c r="D10" s="18"/>
      <c r="E10" s="18"/>
    </row>
    <row r="11" spans="2:6" ht="15.75" customHeight="1" x14ac:dyDescent="0.2">
      <c r="B11" s="18"/>
      <c r="C11" s="18"/>
      <c r="D11" s="18"/>
      <c r="E11" s="18"/>
    </row>
    <row r="12" spans="2:6" ht="15.75" customHeight="1" x14ac:dyDescent="0.25">
      <c r="B12" s="32" t="s">
        <v>0</v>
      </c>
      <c r="C12" s="21" t="s">
        <v>1</v>
      </c>
      <c r="D12" s="21" t="s">
        <v>243</v>
      </c>
      <c r="E12" s="22" t="s">
        <v>244</v>
      </c>
    </row>
    <row r="13" spans="2:6" x14ac:dyDescent="0.25">
      <c r="B13" s="33" t="s">
        <v>207</v>
      </c>
      <c r="C13" s="34">
        <v>2011</v>
      </c>
      <c r="D13" s="36">
        <v>773003000</v>
      </c>
      <c r="E13" s="37">
        <v>887455000</v>
      </c>
      <c r="F13" s="150"/>
    </row>
    <row r="14" spans="2:6" ht="15" x14ac:dyDescent="0.25">
      <c r="B14" s="33" t="s">
        <v>208</v>
      </c>
      <c r="C14" s="34">
        <v>2011</v>
      </c>
      <c r="D14" s="36">
        <v>362698965</v>
      </c>
      <c r="E14" s="37">
        <v>515093779</v>
      </c>
    </row>
    <row r="15" spans="2:6" x14ac:dyDescent="0.25">
      <c r="B15" s="33" t="s">
        <v>209</v>
      </c>
      <c r="C15" s="34">
        <v>2011</v>
      </c>
      <c r="D15" s="36">
        <v>298137000</v>
      </c>
      <c r="E15" s="37">
        <v>315197000</v>
      </c>
      <c r="F15" s="150"/>
    </row>
    <row r="16" spans="2:6" ht="15" x14ac:dyDescent="0.25">
      <c r="B16" s="33" t="s">
        <v>210</v>
      </c>
      <c r="C16" s="34">
        <v>2011</v>
      </c>
      <c r="D16" s="36">
        <v>380260524</v>
      </c>
      <c r="E16" s="37">
        <v>390584501</v>
      </c>
    </row>
    <row r="17" spans="2:6" x14ac:dyDescent="0.25">
      <c r="B17" s="33" t="s">
        <v>211</v>
      </c>
      <c r="C17" s="34">
        <v>2011</v>
      </c>
      <c r="D17" s="36">
        <v>396925000</v>
      </c>
      <c r="E17" s="37">
        <v>415400000</v>
      </c>
      <c r="F17" s="150"/>
    </row>
    <row r="18" spans="2:6" x14ac:dyDescent="0.25">
      <c r="B18" s="33" t="s">
        <v>212</v>
      </c>
      <c r="C18" s="34">
        <v>2011</v>
      </c>
      <c r="D18" s="36">
        <v>544309077</v>
      </c>
      <c r="E18" s="37">
        <v>557115073</v>
      </c>
      <c r="F18" s="150"/>
    </row>
    <row r="19" spans="2:6" ht="15" x14ac:dyDescent="0.25">
      <c r="B19" s="33" t="s">
        <v>213</v>
      </c>
      <c r="C19" s="34">
        <v>2011</v>
      </c>
      <c r="D19" s="36">
        <v>335100000</v>
      </c>
      <c r="E19" s="37">
        <v>383115235</v>
      </c>
    </row>
    <row r="20" spans="2:6" x14ac:dyDescent="0.25">
      <c r="B20" s="33" t="s">
        <v>214</v>
      </c>
      <c r="C20" s="34">
        <v>2011</v>
      </c>
      <c r="D20" s="36">
        <v>404391876</v>
      </c>
      <c r="E20" s="37">
        <v>498734651</v>
      </c>
      <c r="F20" s="150"/>
    </row>
    <row r="21" spans="2:6" x14ac:dyDescent="0.25">
      <c r="B21" s="33" t="s">
        <v>215</v>
      </c>
      <c r="C21" s="34">
        <v>2011</v>
      </c>
      <c r="D21" s="36">
        <v>90000000</v>
      </c>
      <c r="E21" s="37">
        <v>81919060</v>
      </c>
      <c r="F21" s="150"/>
    </row>
    <row r="22" spans="2:6" ht="15" x14ac:dyDescent="0.25">
      <c r="B22" s="33" t="s">
        <v>216</v>
      </c>
      <c r="C22" s="34">
        <v>2011</v>
      </c>
      <c r="D22" s="36">
        <v>365699000</v>
      </c>
      <c r="E22" s="37">
        <v>374070000</v>
      </c>
    </row>
    <row r="23" spans="2:6" x14ac:dyDescent="0.25">
      <c r="B23" s="33" t="s">
        <v>217</v>
      </c>
      <c r="C23" s="34">
        <v>2011</v>
      </c>
      <c r="D23" s="36">
        <v>402106078</v>
      </c>
      <c r="E23" s="37">
        <v>502892827</v>
      </c>
      <c r="F23" s="150"/>
    </row>
    <row r="24" spans="2:6" x14ac:dyDescent="0.25">
      <c r="B24" s="33" t="s">
        <v>218</v>
      </c>
      <c r="C24" s="34">
        <v>2011</v>
      </c>
      <c r="D24" s="36">
        <v>2607557645</v>
      </c>
      <c r="E24" s="37">
        <v>2604400971</v>
      </c>
      <c r="F24" s="150"/>
    </row>
    <row r="25" spans="2:6" x14ac:dyDescent="0.25">
      <c r="B25" s="33" t="s">
        <v>219</v>
      </c>
      <c r="C25" s="34">
        <v>2011</v>
      </c>
      <c r="D25" s="36">
        <v>495869000</v>
      </c>
      <c r="E25" s="37">
        <v>519661000</v>
      </c>
      <c r="F25" s="150"/>
    </row>
    <row r="26" spans="2:6" x14ac:dyDescent="0.25">
      <c r="B26" s="33" t="s">
        <v>220</v>
      </c>
      <c r="C26" s="34">
        <v>2011</v>
      </c>
      <c r="D26" s="36">
        <v>70044000</v>
      </c>
      <c r="E26" s="37">
        <v>73120000</v>
      </c>
      <c r="F26" s="150"/>
    </row>
    <row r="27" spans="2:6" ht="15" x14ac:dyDescent="0.25">
      <c r="B27" s="33" t="s">
        <v>221</v>
      </c>
      <c r="C27" s="34">
        <v>2011</v>
      </c>
      <c r="D27" s="36">
        <v>570720000</v>
      </c>
      <c r="E27" s="37">
        <v>619256000</v>
      </c>
    </row>
    <row r="28" spans="2:6" ht="15" x14ac:dyDescent="0.25">
      <c r="B28" s="33" t="s">
        <v>222</v>
      </c>
      <c r="C28" s="34">
        <v>2011</v>
      </c>
      <c r="D28" s="36">
        <v>212261000</v>
      </c>
      <c r="E28" s="37">
        <v>212261000</v>
      </c>
    </row>
    <row r="29" spans="2:6" x14ac:dyDescent="0.25">
      <c r="B29" s="33" t="s">
        <v>223</v>
      </c>
      <c r="C29" s="34">
        <v>2011</v>
      </c>
      <c r="D29" s="36">
        <v>8862508000</v>
      </c>
      <c r="E29" s="37">
        <v>8682729000</v>
      </c>
      <c r="F29" s="150"/>
    </row>
    <row r="30" spans="2:6" x14ac:dyDescent="0.25">
      <c r="B30" s="33" t="s">
        <v>224</v>
      </c>
      <c r="C30" s="34">
        <v>2011</v>
      </c>
      <c r="D30" s="36">
        <v>1592601507</v>
      </c>
      <c r="E30" s="37">
        <v>1715117922</v>
      </c>
      <c r="F30" s="150"/>
    </row>
    <row r="31" spans="2:6" ht="15" x14ac:dyDescent="0.25">
      <c r="B31" s="33" t="s">
        <v>225</v>
      </c>
      <c r="C31" s="34">
        <v>2011</v>
      </c>
      <c r="D31" s="36">
        <v>534471152</v>
      </c>
      <c r="E31" s="37">
        <v>602508581</v>
      </c>
    </row>
    <row r="32" spans="2:6" x14ac:dyDescent="0.25">
      <c r="B32" s="33" t="s">
        <v>226</v>
      </c>
      <c r="C32" s="34">
        <v>2011</v>
      </c>
      <c r="D32" s="36">
        <v>534471152</v>
      </c>
      <c r="E32" s="37">
        <v>602508581</v>
      </c>
      <c r="F32" s="150"/>
    </row>
    <row r="33" spans="2:6" ht="15" x14ac:dyDescent="0.25">
      <c r="B33" s="33" t="s">
        <v>207</v>
      </c>
      <c r="C33" s="34">
        <v>2012</v>
      </c>
      <c r="D33" s="36">
        <v>714872000</v>
      </c>
      <c r="E33" s="37">
        <v>787085355</v>
      </c>
    </row>
    <row r="34" spans="2:6" ht="15" x14ac:dyDescent="0.25">
      <c r="B34" s="33" t="s">
        <v>208</v>
      </c>
      <c r="C34" s="34">
        <v>2012</v>
      </c>
      <c r="D34" s="36">
        <v>33700000</v>
      </c>
      <c r="E34" s="37">
        <v>51700000</v>
      </c>
    </row>
    <row r="35" spans="2:6" ht="15" x14ac:dyDescent="0.25">
      <c r="B35" s="33" t="s">
        <v>209</v>
      </c>
      <c r="C35" s="34">
        <v>2012</v>
      </c>
      <c r="D35" s="36">
        <v>428527000</v>
      </c>
      <c r="E35" s="37">
        <v>345876000</v>
      </c>
    </row>
    <row r="36" spans="2:6" ht="15" x14ac:dyDescent="0.25">
      <c r="B36" s="33" t="s">
        <v>210</v>
      </c>
      <c r="C36" s="34">
        <v>2012</v>
      </c>
      <c r="D36" s="36">
        <v>373541996</v>
      </c>
      <c r="E36" s="37">
        <v>378628454</v>
      </c>
    </row>
    <row r="37" spans="2:6" ht="15" x14ac:dyDescent="0.25">
      <c r="B37" s="33" t="s">
        <v>211</v>
      </c>
      <c r="C37" s="34">
        <v>2012</v>
      </c>
      <c r="D37" s="36">
        <v>327800004</v>
      </c>
      <c r="E37" s="37">
        <v>370478290</v>
      </c>
    </row>
    <row r="38" spans="2:6" ht="15" x14ac:dyDescent="0.25">
      <c r="B38" s="33" t="s">
        <v>212</v>
      </c>
      <c r="C38" s="34">
        <v>2012</v>
      </c>
      <c r="D38" s="36">
        <v>493757810</v>
      </c>
      <c r="E38" s="37">
        <v>522742508</v>
      </c>
    </row>
    <row r="39" spans="2:6" x14ac:dyDescent="0.25">
      <c r="B39" s="33" t="s">
        <v>213</v>
      </c>
      <c r="C39" s="34">
        <v>2012</v>
      </c>
      <c r="D39" s="36">
        <v>355206000</v>
      </c>
      <c r="E39" s="37">
        <v>424735412</v>
      </c>
      <c r="F39" s="150"/>
    </row>
    <row r="40" spans="2:6" ht="15" x14ac:dyDescent="0.25">
      <c r="B40" s="33" t="s">
        <v>214</v>
      </c>
      <c r="C40" s="34">
        <v>2012</v>
      </c>
      <c r="D40" s="36">
        <v>399341906</v>
      </c>
      <c r="E40" s="37">
        <v>554014340</v>
      </c>
    </row>
    <row r="41" spans="2:6" ht="15" x14ac:dyDescent="0.25">
      <c r="B41" s="33" t="s">
        <v>215</v>
      </c>
      <c r="C41" s="34">
        <v>2012</v>
      </c>
      <c r="D41" s="36">
        <v>91000000</v>
      </c>
      <c r="E41" s="37">
        <v>84694000</v>
      </c>
    </row>
    <row r="42" spans="2:6" ht="15" x14ac:dyDescent="0.25">
      <c r="B42" s="33" t="s">
        <v>216</v>
      </c>
      <c r="C42" s="34">
        <v>2012</v>
      </c>
      <c r="D42" s="36">
        <v>100592581</v>
      </c>
      <c r="E42" s="37">
        <v>111350015</v>
      </c>
    </row>
    <row r="43" spans="2:6" ht="15" x14ac:dyDescent="0.25">
      <c r="B43" s="33" t="s">
        <v>217</v>
      </c>
      <c r="C43" s="34">
        <v>2012</v>
      </c>
      <c r="D43" s="36">
        <v>402106078</v>
      </c>
      <c r="E43" s="37">
        <v>481249550</v>
      </c>
    </row>
    <row r="44" spans="2:6" ht="15" x14ac:dyDescent="0.25">
      <c r="B44" s="33" t="s">
        <v>218</v>
      </c>
      <c r="C44" s="34">
        <v>2012</v>
      </c>
      <c r="D44" s="36">
        <v>2878613250</v>
      </c>
      <c r="E44" s="37">
        <v>2906443146</v>
      </c>
    </row>
    <row r="45" spans="2:6" x14ac:dyDescent="0.25">
      <c r="B45" s="33" t="s">
        <v>219</v>
      </c>
      <c r="C45" s="34">
        <v>2012</v>
      </c>
      <c r="D45" s="36">
        <v>767614000</v>
      </c>
      <c r="E45" s="37">
        <v>658784000</v>
      </c>
      <c r="F45" s="150"/>
    </row>
    <row r="46" spans="2:6" x14ac:dyDescent="0.25">
      <c r="B46" s="33" t="s">
        <v>220</v>
      </c>
      <c r="C46" s="34">
        <v>2012</v>
      </c>
      <c r="D46" s="36">
        <v>557048696</v>
      </c>
      <c r="E46" s="37">
        <v>570935254</v>
      </c>
      <c r="F46" s="150"/>
    </row>
    <row r="47" spans="2:6" x14ac:dyDescent="0.25">
      <c r="B47" s="33" t="s">
        <v>221</v>
      </c>
      <c r="C47" s="34">
        <v>2012</v>
      </c>
      <c r="D47" s="36">
        <v>635064000</v>
      </c>
      <c r="E47" s="37">
        <v>660198000</v>
      </c>
      <c r="F47" s="150"/>
    </row>
    <row r="48" spans="2:6" x14ac:dyDescent="0.25">
      <c r="B48" s="33" t="s">
        <v>222</v>
      </c>
      <c r="C48" s="34">
        <v>2012</v>
      </c>
      <c r="D48" s="36">
        <v>74840000</v>
      </c>
      <c r="E48" s="37">
        <v>74335000</v>
      </c>
      <c r="F48" s="150"/>
    </row>
    <row r="49" spans="2:6" x14ac:dyDescent="0.25">
      <c r="B49" s="33" t="s">
        <v>223</v>
      </c>
      <c r="C49" s="34">
        <v>2012</v>
      </c>
      <c r="D49" s="36">
        <v>10710382634</v>
      </c>
      <c r="E49" s="37">
        <v>10695882634</v>
      </c>
      <c r="F49" s="150"/>
    </row>
    <row r="50" spans="2:6" x14ac:dyDescent="0.25">
      <c r="B50" s="33" t="s">
        <v>224</v>
      </c>
      <c r="C50" s="34">
        <v>2012</v>
      </c>
      <c r="D50" s="36">
        <v>1959000000</v>
      </c>
      <c r="E50" s="37">
        <v>1835836000</v>
      </c>
      <c r="F50" s="150"/>
    </row>
    <row r="51" spans="2:6" ht="15" x14ac:dyDescent="0.25">
      <c r="B51" s="33" t="s">
        <v>225</v>
      </c>
      <c r="C51" s="34">
        <v>2012</v>
      </c>
      <c r="D51" s="36">
        <v>246477245</v>
      </c>
      <c r="E51" s="37">
        <v>307723849</v>
      </c>
    </row>
    <row r="52" spans="2:6" x14ac:dyDescent="0.25">
      <c r="B52" s="33" t="s">
        <v>226</v>
      </c>
      <c r="C52" s="34">
        <v>2012</v>
      </c>
      <c r="D52" s="36">
        <v>557790071</v>
      </c>
      <c r="E52" s="37">
        <v>496720153</v>
      </c>
      <c r="F52" s="150"/>
    </row>
    <row r="53" spans="2:6" x14ac:dyDescent="0.25">
      <c r="B53" s="33" t="s">
        <v>207</v>
      </c>
      <c r="C53" s="34">
        <v>2013</v>
      </c>
      <c r="D53" s="36">
        <v>996999014</v>
      </c>
      <c r="E53" s="37">
        <v>977630493</v>
      </c>
      <c r="F53" s="150"/>
    </row>
    <row r="54" spans="2:6" x14ac:dyDescent="0.25">
      <c r="B54" s="33" t="s">
        <v>208</v>
      </c>
      <c r="C54" s="34">
        <v>2013</v>
      </c>
      <c r="D54" s="36">
        <v>45700000</v>
      </c>
      <c r="E54" s="37">
        <v>49833921</v>
      </c>
      <c r="F54" s="150"/>
    </row>
    <row r="55" spans="2:6" x14ac:dyDescent="0.25">
      <c r="B55" s="33" t="s">
        <v>209</v>
      </c>
      <c r="C55" s="34">
        <v>2013</v>
      </c>
      <c r="D55" s="36">
        <v>485559000</v>
      </c>
      <c r="E55" s="37">
        <v>319750000</v>
      </c>
      <c r="F55" s="150"/>
    </row>
    <row r="56" spans="2:6" ht="15" x14ac:dyDescent="0.25">
      <c r="B56" s="33" t="s">
        <v>210</v>
      </c>
      <c r="C56" s="34">
        <v>2013</v>
      </c>
      <c r="D56" s="36">
        <v>395000000</v>
      </c>
      <c r="E56" s="37">
        <v>469908010</v>
      </c>
    </row>
    <row r="57" spans="2:6" ht="15" x14ac:dyDescent="0.25">
      <c r="B57" s="33" t="s">
        <v>211</v>
      </c>
      <c r="C57" s="34">
        <v>2013</v>
      </c>
      <c r="D57" s="36">
        <v>466437860</v>
      </c>
      <c r="E57" s="37">
        <v>466437860</v>
      </c>
    </row>
    <row r="58" spans="2:6" ht="15" x14ac:dyDescent="0.25">
      <c r="B58" s="33" t="s">
        <v>212</v>
      </c>
      <c r="C58" s="34">
        <v>2013</v>
      </c>
      <c r="D58" s="36">
        <v>581061394</v>
      </c>
      <c r="E58" s="37">
        <v>577641394</v>
      </c>
    </row>
    <row r="59" spans="2:6" x14ac:dyDescent="0.25">
      <c r="B59" s="33" t="s">
        <v>213</v>
      </c>
      <c r="C59" s="34">
        <v>2013</v>
      </c>
      <c r="D59" s="36">
        <v>372670000</v>
      </c>
      <c r="E59" s="37">
        <v>393932540</v>
      </c>
      <c r="F59" s="150"/>
    </row>
    <row r="60" spans="2:6" x14ac:dyDescent="0.25">
      <c r="B60" s="33" t="s">
        <v>214</v>
      </c>
      <c r="C60" s="34">
        <v>2013</v>
      </c>
      <c r="D60" s="36">
        <v>467884159</v>
      </c>
      <c r="E60" s="37">
        <v>545616056</v>
      </c>
      <c r="F60" s="150"/>
    </row>
    <row r="61" spans="2:6" x14ac:dyDescent="0.25">
      <c r="B61" s="33" t="s">
        <v>215</v>
      </c>
      <c r="C61" s="34">
        <v>2013</v>
      </c>
      <c r="D61" s="36">
        <v>560150000</v>
      </c>
      <c r="E61" s="37">
        <v>784142000</v>
      </c>
      <c r="F61" s="150"/>
    </row>
    <row r="62" spans="2:6" x14ac:dyDescent="0.25">
      <c r="B62" s="33" t="s">
        <v>216</v>
      </c>
      <c r="C62" s="34">
        <v>2013</v>
      </c>
      <c r="D62" s="36">
        <v>378705961</v>
      </c>
      <c r="E62" s="37">
        <v>462885211</v>
      </c>
      <c r="F62" s="150"/>
    </row>
    <row r="63" spans="2:6" x14ac:dyDescent="0.25">
      <c r="B63" s="33" t="s">
        <v>217</v>
      </c>
      <c r="C63" s="34">
        <v>2013</v>
      </c>
      <c r="D63" s="36">
        <v>455000000</v>
      </c>
      <c r="E63" s="37">
        <v>508438586</v>
      </c>
      <c r="F63" s="150"/>
    </row>
    <row r="64" spans="2:6" ht="15" x14ac:dyDescent="0.25">
      <c r="B64" s="33" t="s">
        <v>218</v>
      </c>
      <c r="C64" s="34">
        <v>2013</v>
      </c>
      <c r="D64" s="36">
        <v>2616329285</v>
      </c>
      <c r="E64" s="37">
        <v>2616329285</v>
      </c>
    </row>
    <row r="65" spans="2:6" x14ac:dyDescent="0.25">
      <c r="B65" s="33" t="s">
        <v>219</v>
      </c>
      <c r="C65" s="34">
        <v>2013</v>
      </c>
      <c r="D65" s="36">
        <v>938237000</v>
      </c>
      <c r="E65" s="37">
        <v>713213000</v>
      </c>
      <c r="F65" s="150"/>
    </row>
    <row r="66" spans="2:6" x14ac:dyDescent="0.25">
      <c r="B66" s="33" t="s">
        <v>220</v>
      </c>
      <c r="C66" s="34">
        <v>2013</v>
      </c>
      <c r="D66" s="36">
        <v>545662700</v>
      </c>
      <c r="E66" s="37">
        <v>555295551</v>
      </c>
      <c r="F66" s="150"/>
    </row>
    <row r="67" spans="2:6" x14ac:dyDescent="0.25">
      <c r="B67" s="33" t="s">
        <v>221</v>
      </c>
      <c r="C67" s="34">
        <v>2013</v>
      </c>
      <c r="D67" s="36">
        <v>794911000</v>
      </c>
      <c r="E67" s="37">
        <v>713241000</v>
      </c>
      <c r="F67" s="150"/>
    </row>
    <row r="68" spans="2:6" x14ac:dyDescent="0.25">
      <c r="B68" s="33" t="s">
        <v>222</v>
      </c>
      <c r="C68" s="34">
        <v>2013</v>
      </c>
      <c r="D68" s="36">
        <v>656952000</v>
      </c>
      <c r="E68" s="37">
        <v>612676000</v>
      </c>
      <c r="F68" s="150"/>
    </row>
    <row r="69" spans="2:6" x14ac:dyDescent="0.25">
      <c r="B69" s="33" t="s">
        <v>223</v>
      </c>
      <c r="C69" s="34">
        <v>2013</v>
      </c>
      <c r="D69" s="36">
        <v>10909352690</v>
      </c>
      <c r="E69" s="37">
        <v>11538152690</v>
      </c>
      <c r="F69" s="150"/>
    </row>
    <row r="70" spans="2:6" x14ac:dyDescent="0.25">
      <c r="B70" s="33" t="s">
        <v>224</v>
      </c>
      <c r="C70" s="34">
        <v>2013</v>
      </c>
      <c r="D70" s="36">
        <v>1991700000</v>
      </c>
      <c r="E70" s="37">
        <v>2263780040</v>
      </c>
      <c r="F70" s="150"/>
    </row>
    <row r="71" spans="2:6" x14ac:dyDescent="0.25">
      <c r="B71" s="33" t="s">
        <v>225</v>
      </c>
      <c r="C71" s="34">
        <v>2013</v>
      </c>
      <c r="D71" s="36">
        <v>336000000</v>
      </c>
      <c r="E71" s="37">
        <v>387405000</v>
      </c>
      <c r="F71" s="150"/>
    </row>
    <row r="72" spans="2:6" x14ac:dyDescent="0.25">
      <c r="B72" s="33" t="s">
        <v>226</v>
      </c>
      <c r="C72" s="34">
        <v>2013</v>
      </c>
      <c r="D72" s="36">
        <v>557801572</v>
      </c>
      <c r="E72" s="37">
        <v>510288819</v>
      </c>
      <c r="F72" s="150"/>
    </row>
    <row r="73" spans="2:6" x14ac:dyDescent="0.25">
      <c r="B73" s="33" t="s">
        <v>207</v>
      </c>
      <c r="C73" s="34">
        <v>2014</v>
      </c>
      <c r="D73" s="36">
        <v>1022139523</v>
      </c>
      <c r="E73" s="37">
        <v>1063064744</v>
      </c>
      <c r="F73" s="150"/>
    </row>
    <row r="74" spans="2:6" ht="15" x14ac:dyDescent="0.25">
      <c r="B74" s="33" t="s">
        <v>208</v>
      </c>
      <c r="C74" s="34">
        <v>2014</v>
      </c>
      <c r="D74" s="36">
        <v>408300000</v>
      </c>
      <c r="E74" s="37">
        <v>429708107</v>
      </c>
    </row>
    <row r="75" spans="2:6" ht="15" x14ac:dyDescent="0.25">
      <c r="B75" s="33" t="s">
        <v>209</v>
      </c>
      <c r="C75" s="34">
        <v>2014</v>
      </c>
      <c r="D75" s="36">
        <v>494409000</v>
      </c>
      <c r="E75" s="37">
        <v>343180000</v>
      </c>
    </row>
    <row r="76" spans="2:6" x14ac:dyDescent="0.25">
      <c r="B76" s="33" t="s">
        <v>210</v>
      </c>
      <c r="C76" s="34">
        <v>2014</v>
      </c>
      <c r="D76" s="36">
        <v>420000000</v>
      </c>
      <c r="E76" s="37">
        <v>428624776</v>
      </c>
      <c r="F76" s="150"/>
    </row>
    <row r="77" spans="2:6" x14ac:dyDescent="0.25">
      <c r="B77" s="33" t="s">
        <v>211</v>
      </c>
      <c r="C77" s="34">
        <v>2014</v>
      </c>
      <c r="D77" s="36">
        <v>477616846</v>
      </c>
      <c r="E77" s="37">
        <v>484608330</v>
      </c>
      <c r="F77" s="150"/>
    </row>
    <row r="78" spans="2:6" ht="15" x14ac:dyDescent="0.25">
      <c r="B78" s="33" t="s">
        <v>212</v>
      </c>
      <c r="C78" s="34">
        <v>2014</v>
      </c>
      <c r="D78" s="36">
        <v>644303850</v>
      </c>
      <c r="E78" s="37">
        <v>636601200</v>
      </c>
    </row>
    <row r="79" spans="2:6" ht="15" x14ac:dyDescent="0.25">
      <c r="B79" s="33" t="s">
        <v>213</v>
      </c>
      <c r="C79" s="34">
        <v>2014</v>
      </c>
      <c r="D79" s="36">
        <v>441632560</v>
      </c>
      <c r="E79" s="37">
        <v>430552780</v>
      </c>
    </row>
    <row r="80" spans="2:6" x14ac:dyDescent="0.25">
      <c r="B80" s="33" t="s">
        <v>214</v>
      </c>
      <c r="C80" s="34">
        <v>2014</v>
      </c>
      <c r="D80" s="36">
        <v>527478494</v>
      </c>
      <c r="E80" s="37">
        <v>629424736</v>
      </c>
      <c r="F80" s="150"/>
    </row>
    <row r="81" spans="2:6" x14ac:dyDescent="0.25">
      <c r="B81" s="33" t="s">
        <v>215</v>
      </c>
      <c r="C81" s="34">
        <v>2014</v>
      </c>
      <c r="D81" s="36">
        <v>820250000</v>
      </c>
      <c r="E81" s="37">
        <v>992733000</v>
      </c>
      <c r="F81" s="150"/>
    </row>
    <row r="82" spans="2:6" ht="15" x14ac:dyDescent="0.25">
      <c r="B82" s="33" t="s">
        <v>216</v>
      </c>
      <c r="C82" s="34">
        <v>2014</v>
      </c>
      <c r="D82" s="36">
        <v>396889075</v>
      </c>
      <c r="E82" s="37">
        <v>536533820</v>
      </c>
    </row>
    <row r="83" spans="2:6" x14ac:dyDescent="0.25">
      <c r="B83" s="33" t="s">
        <v>217</v>
      </c>
      <c r="C83" s="34">
        <v>2014</v>
      </c>
      <c r="D83" s="36">
        <v>505000001</v>
      </c>
      <c r="E83" s="37">
        <v>501290014</v>
      </c>
      <c r="F83" s="150"/>
    </row>
    <row r="84" spans="2:6" ht="15" x14ac:dyDescent="0.25">
      <c r="B84" s="33" t="s">
        <v>218</v>
      </c>
      <c r="C84" s="34">
        <v>2014</v>
      </c>
      <c r="D84" s="36">
        <v>2991539366</v>
      </c>
      <c r="E84" s="37">
        <v>3074229854</v>
      </c>
    </row>
    <row r="85" spans="2:6" ht="15" x14ac:dyDescent="0.25">
      <c r="B85" s="33" t="s">
        <v>219</v>
      </c>
      <c r="C85" s="34">
        <v>2014</v>
      </c>
      <c r="D85" s="36">
        <v>850611000</v>
      </c>
      <c r="E85" s="37">
        <v>906097000</v>
      </c>
    </row>
    <row r="86" spans="2:6" ht="15" x14ac:dyDescent="0.25">
      <c r="B86" s="33" t="s">
        <v>220</v>
      </c>
      <c r="C86" s="34">
        <v>2014</v>
      </c>
      <c r="D86" s="36">
        <v>597257820</v>
      </c>
      <c r="E86" s="37">
        <v>607026001</v>
      </c>
    </row>
    <row r="87" spans="2:6" ht="15" x14ac:dyDescent="0.25">
      <c r="B87" s="33" t="s">
        <v>221</v>
      </c>
      <c r="C87" s="34">
        <v>2014</v>
      </c>
      <c r="D87" s="36">
        <v>699400000</v>
      </c>
      <c r="E87" s="37">
        <v>747493000</v>
      </c>
    </row>
    <row r="88" spans="2:6" ht="15" x14ac:dyDescent="0.25">
      <c r="B88" s="33" t="s">
        <v>222</v>
      </c>
      <c r="C88" s="34">
        <v>2014</v>
      </c>
      <c r="D88" s="36">
        <v>645408000</v>
      </c>
      <c r="E88" s="37">
        <v>672003000</v>
      </c>
    </row>
    <row r="89" spans="2:6" ht="15" x14ac:dyDescent="0.25">
      <c r="B89" s="33" t="s">
        <v>223</v>
      </c>
      <c r="C89" s="34">
        <v>2014</v>
      </c>
      <c r="D89" s="36">
        <v>12196203903</v>
      </c>
      <c r="E89" s="37">
        <v>12196203904</v>
      </c>
    </row>
    <row r="90" spans="2:6" ht="15" x14ac:dyDescent="0.25">
      <c r="B90" s="33" t="s">
        <v>224</v>
      </c>
      <c r="C90" s="34">
        <v>2014</v>
      </c>
      <c r="D90" s="36">
        <v>2301350000</v>
      </c>
      <c r="E90" s="37">
        <v>2428772021</v>
      </c>
    </row>
    <row r="91" spans="2:6" x14ac:dyDescent="0.25">
      <c r="B91" s="33" t="s">
        <v>225</v>
      </c>
      <c r="C91" s="34">
        <v>2014</v>
      </c>
      <c r="D91" s="36">
        <v>362664990</v>
      </c>
      <c r="E91" s="37">
        <v>407316141</v>
      </c>
      <c r="F91" s="150"/>
    </row>
    <row r="92" spans="2:6" ht="15" x14ac:dyDescent="0.25">
      <c r="B92" s="33" t="s">
        <v>226</v>
      </c>
      <c r="C92" s="34">
        <v>2014</v>
      </c>
      <c r="D92" s="36">
        <v>606113801</v>
      </c>
      <c r="E92" s="37">
        <v>591601334</v>
      </c>
    </row>
    <row r="93" spans="2:6" ht="15" x14ac:dyDescent="0.25">
      <c r="B93" s="33" t="s">
        <v>207</v>
      </c>
      <c r="C93" s="34">
        <v>2015</v>
      </c>
      <c r="D93" s="36">
        <v>942154000</v>
      </c>
      <c r="E93" s="37">
        <v>1026521500</v>
      </c>
    </row>
    <row r="94" spans="2:6" ht="15" x14ac:dyDescent="0.25">
      <c r="B94" s="33" t="s">
        <v>208</v>
      </c>
      <c r="C94" s="34">
        <v>2015</v>
      </c>
      <c r="D94" s="36">
        <v>526018579</v>
      </c>
      <c r="E94" s="37">
        <v>563915234</v>
      </c>
    </row>
    <row r="95" spans="2:6" ht="15" x14ac:dyDescent="0.25">
      <c r="B95" s="33" t="s">
        <v>209</v>
      </c>
      <c r="C95" s="34">
        <v>2015</v>
      </c>
      <c r="D95" s="36">
        <v>479424000</v>
      </c>
      <c r="E95" s="37">
        <v>525068000</v>
      </c>
    </row>
    <row r="96" spans="2:6" ht="15" x14ac:dyDescent="0.25">
      <c r="B96" s="33" t="s">
        <v>210</v>
      </c>
      <c r="C96" s="34">
        <v>2015</v>
      </c>
      <c r="D96" s="36">
        <v>420000000</v>
      </c>
      <c r="E96" s="37">
        <v>502804592</v>
      </c>
    </row>
    <row r="97" spans="2:6" x14ac:dyDescent="0.25">
      <c r="B97" s="33" t="s">
        <v>211</v>
      </c>
      <c r="C97" s="34">
        <v>2015</v>
      </c>
      <c r="D97" s="36">
        <v>524711746</v>
      </c>
      <c r="E97" s="37">
        <v>539360702</v>
      </c>
      <c r="F97" s="150"/>
    </row>
    <row r="98" spans="2:6" ht="15" x14ac:dyDescent="0.25">
      <c r="B98" s="33" t="s">
        <v>212</v>
      </c>
      <c r="C98" s="34">
        <v>2015</v>
      </c>
      <c r="D98" s="36">
        <v>745243523</v>
      </c>
      <c r="E98" s="37">
        <v>810459462</v>
      </c>
    </row>
    <row r="99" spans="2:6" x14ac:dyDescent="0.25">
      <c r="B99" s="33" t="s">
        <v>213</v>
      </c>
      <c r="C99" s="34">
        <v>2015</v>
      </c>
      <c r="D99" s="36">
        <v>469094977</v>
      </c>
      <c r="E99" s="37">
        <v>462176589</v>
      </c>
      <c r="F99" s="150"/>
    </row>
    <row r="100" spans="2:6" x14ac:dyDescent="0.25">
      <c r="B100" s="33" t="s">
        <v>214</v>
      </c>
      <c r="C100" s="34">
        <v>2015</v>
      </c>
      <c r="D100" s="36">
        <v>587079863</v>
      </c>
      <c r="E100" s="37">
        <v>624472863</v>
      </c>
      <c r="F100" s="150"/>
    </row>
    <row r="101" spans="2:6" ht="15" x14ac:dyDescent="0.25">
      <c r="B101" s="33" t="s">
        <v>215</v>
      </c>
      <c r="C101" s="34">
        <v>2015</v>
      </c>
      <c r="D101" s="36">
        <v>704705000</v>
      </c>
      <c r="E101" s="37">
        <v>787215000</v>
      </c>
    </row>
    <row r="102" spans="2:6" ht="15" x14ac:dyDescent="0.25">
      <c r="B102" s="33" t="s">
        <v>216</v>
      </c>
      <c r="C102" s="34">
        <v>2015</v>
      </c>
      <c r="D102" s="36">
        <v>632243981</v>
      </c>
      <c r="E102" s="37">
        <v>877399270</v>
      </c>
    </row>
    <row r="103" spans="2:6" ht="15" x14ac:dyDescent="0.25">
      <c r="B103" s="33" t="s">
        <v>217</v>
      </c>
      <c r="C103" s="34">
        <v>2015</v>
      </c>
      <c r="D103" s="36">
        <v>462366485</v>
      </c>
      <c r="E103" s="37">
        <v>630655993</v>
      </c>
    </row>
    <row r="104" spans="2:6" x14ac:dyDescent="0.25">
      <c r="B104" s="33" t="s">
        <v>218</v>
      </c>
      <c r="C104" s="34">
        <v>2015</v>
      </c>
      <c r="D104" s="36">
        <v>3169329091</v>
      </c>
      <c r="E104" s="37">
        <v>3245177341</v>
      </c>
      <c r="F104" s="150"/>
    </row>
    <row r="105" spans="2:6" ht="15" x14ac:dyDescent="0.25">
      <c r="B105" s="33" t="s">
        <v>219</v>
      </c>
      <c r="C105" s="34">
        <v>2015</v>
      </c>
      <c r="D105" s="36">
        <v>724390000</v>
      </c>
      <c r="E105" s="37">
        <v>924786000</v>
      </c>
    </row>
    <row r="106" spans="2:6" ht="15" x14ac:dyDescent="0.25">
      <c r="B106" s="33" t="s">
        <v>220</v>
      </c>
      <c r="C106" s="34">
        <v>2015</v>
      </c>
      <c r="D106" s="36">
        <v>601737450</v>
      </c>
      <c r="E106" s="37">
        <v>615253383</v>
      </c>
    </row>
    <row r="107" spans="2:6" x14ac:dyDescent="0.25">
      <c r="B107" s="33" t="s">
        <v>221</v>
      </c>
      <c r="C107" s="34">
        <v>2015</v>
      </c>
      <c r="D107" s="36">
        <v>931498000</v>
      </c>
      <c r="E107" s="37">
        <v>967506000</v>
      </c>
      <c r="F107" s="150"/>
    </row>
    <row r="108" spans="2:6" x14ac:dyDescent="0.25">
      <c r="B108" s="33" t="s">
        <v>222</v>
      </c>
      <c r="C108" s="34">
        <v>2015</v>
      </c>
      <c r="D108" s="36">
        <v>616281000</v>
      </c>
      <c r="E108" s="37">
        <v>652707000</v>
      </c>
      <c r="F108" s="150"/>
    </row>
    <row r="109" spans="2:6" ht="15" x14ac:dyDescent="0.25">
      <c r="B109" s="33" t="s">
        <v>223</v>
      </c>
      <c r="C109" s="34">
        <v>2015</v>
      </c>
      <c r="D109" s="36">
        <v>13520247789</v>
      </c>
      <c r="E109" s="37">
        <v>13655498762</v>
      </c>
    </row>
    <row r="110" spans="2:6" x14ac:dyDescent="0.25">
      <c r="B110" s="33" t="s">
        <v>224</v>
      </c>
      <c r="C110" s="34">
        <v>2015</v>
      </c>
      <c r="D110" s="36">
        <v>2418660000</v>
      </c>
      <c r="E110" s="37">
        <v>2568628341</v>
      </c>
      <c r="F110" s="150"/>
    </row>
    <row r="111" spans="2:6" ht="15" x14ac:dyDescent="0.25">
      <c r="B111" s="33" t="s">
        <v>225</v>
      </c>
      <c r="C111" s="34">
        <v>2015</v>
      </c>
      <c r="D111" s="36">
        <v>401955819</v>
      </c>
      <c r="E111" s="37">
        <v>597292177</v>
      </c>
    </row>
    <row r="112" spans="2:6" ht="15" x14ac:dyDescent="0.25">
      <c r="B112" s="33" t="s">
        <v>226</v>
      </c>
      <c r="C112" s="34">
        <v>2015</v>
      </c>
      <c r="D112" s="36">
        <v>614134215</v>
      </c>
      <c r="E112" s="37">
        <v>619643893</v>
      </c>
    </row>
    <row r="113" spans="2:6" x14ac:dyDescent="0.25">
      <c r="B113" s="33" t="s">
        <v>207</v>
      </c>
      <c r="C113" s="34">
        <v>2016</v>
      </c>
      <c r="D113" s="36">
        <v>1028202000</v>
      </c>
      <c r="E113" s="37">
        <v>1148979296</v>
      </c>
      <c r="F113" s="150"/>
    </row>
    <row r="114" spans="2:6" ht="15" x14ac:dyDescent="0.25">
      <c r="B114" s="33" t="s">
        <v>208</v>
      </c>
      <c r="C114" s="34">
        <v>2016</v>
      </c>
      <c r="D114" s="36">
        <v>668330802</v>
      </c>
      <c r="E114" s="37">
        <v>714330605</v>
      </c>
    </row>
    <row r="115" spans="2:6" ht="15" x14ac:dyDescent="0.25">
      <c r="B115" s="33" t="s">
        <v>209</v>
      </c>
      <c r="C115" s="34">
        <v>2016</v>
      </c>
      <c r="D115" s="36">
        <v>325787775</v>
      </c>
      <c r="E115" s="37">
        <v>370038280</v>
      </c>
    </row>
    <row r="116" spans="2:6" x14ac:dyDescent="0.25">
      <c r="B116" s="33" t="s">
        <v>210</v>
      </c>
      <c r="C116" s="34">
        <v>2016</v>
      </c>
      <c r="D116" s="36">
        <v>451235500</v>
      </c>
      <c r="E116" s="37">
        <v>532114155</v>
      </c>
      <c r="F116" s="150"/>
    </row>
    <row r="117" spans="2:6" ht="15" x14ac:dyDescent="0.25">
      <c r="B117" s="33" t="s">
        <v>211</v>
      </c>
      <c r="C117" s="34">
        <v>2016</v>
      </c>
      <c r="D117" s="36">
        <v>533995359</v>
      </c>
      <c r="E117" s="37">
        <v>579630268</v>
      </c>
    </row>
    <row r="118" spans="2:6" x14ac:dyDescent="0.25">
      <c r="B118" s="33" t="s">
        <v>212</v>
      </c>
      <c r="C118" s="34">
        <v>2016</v>
      </c>
      <c r="D118" s="36">
        <v>714150830</v>
      </c>
      <c r="E118" s="37">
        <v>768635875</v>
      </c>
      <c r="F118" s="150"/>
    </row>
    <row r="119" spans="2:6" ht="15" x14ac:dyDescent="0.25">
      <c r="B119" s="33" t="s">
        <v>213</v>
      </c>
      <c r="C119" s="34">
        <v>2016</v>
      </c>
      <c r="D119" s="36">
        <v>469605777</v>
      </c>
      <c r="E119" s="37">
        <v>479605777</v>
      </c>
    </row>
    <row r="120" spans="2:6" x14ac:dyDescent="0.25">
      <c r="B120" s="33" t="s">
        <v>214</v>
      </c>
      <c r="C120" s="34">
        <v>2016</v>
      </c>
      <c r="D120" s="36">
        <v>528363401</v>
      </c>
      <c r="E120" s="37">
        <v>592167627</v>
      </c>
      <c r="F120" s="150"/>
    </row>
    <row r="121" spans="2:6" ht="15" x14ac:dyDescent="0.25">
      <c r="B121" s="33" t="s">
        <v>215</v>
      </c>
      <c r="C121" s="34">
        <v>2016</v>
      </c>
      <c r="D121" s="36">
        <v>759149000</v>
      </c>
      <c r="E121" s="37">
        <v>847782000</v>
      </c>
    </row>
    <row r="122" spans="2:6" ht="15" x14ac:dyDescent="0.25">
      <c r="B122" s="33" t="s">
        <v>216</v>
      </c>
      <c r="C122" s="34">
        <v>2016</v>
      </c>
      <c r="D122" s="36">
        <v>881161926</v>
      </c>
      <c r="E122" s="37">
        <v>435391615</v>
      </c>
    </row>
    <row r="123" spans="2:6" x14ac:dyDescent="0.25">
      <c r="B123" s="33" t="s">
        <v>217</v>
      </c>
      <c r="C123" s="34">
        <v>2016</v>
      </c>
      <c r="D123" s="36">
        <v>552943214</v>
      </c>
      <c r="E123" s="37">
        <v>491649451</v>
      </c>
      <c r="F123" s="150"/>
    </row>
    <row r="124" spans="2:6" x14ac:dyDescent="0.25">
      <c r="B124" s="33" t="s">
        <v>218</v>
      </c>
      <c r="C124" s="34">
        <v>2016</v>
      </c>
      <c r="D124" s="36">
        <v>3237758000</v>
      </c>
      <c r="E124" s="37">
        <v>3597987000</v>
      </c>
      <c r="F124" s="150"/>
    </row>
    <row r="125" spans="2:6" ht="15" x14ac:dyDescent="0.25">
      <c r="B125" s="33" t="s">
        <v>219</v>
      </c>
      <c r="C125" s="34">
        <v>2016</v>
      </c>
      <c r="D125" s="36">
        <v>476974000</v>
      </c>
      <c r="E125" s="37">
        <v>617177000</v>
      </c>
    </row>
    <row r="126" spans="2:6" ht="15" x14ac:dyDescent="0.25">
      <c r="B126" s="33" t="s">
        <v>220</v>
      </c>
      <c r="C126" s="34">
        <v>2016</v>
      </c>
      <c r="D126" s="36">
        <v>668574322</v>
      </c>
      <c r="E126" s="37">
        <v>658927025</v>
      </c>
    </row>
    <row r="127" spans="2:6" x14ac:dyDescent="0.25">
      <c r="B127" s="33" t="s">
        <v>221</v>
      </c>
      <c r="C127" s="34">
        <v>2016</v>
      </c>
      <c r="D127" s="36">
        <v>973541000</v>
      </c>
      <c r="E127" s="37">
        <v>1036613000</v>
      </c>
      <c r="F127" s="150"/>
    </row>
    <row r="128" spans="2:6" ht="15" x14ac:dyDescent="0.25">
      <c r="B128" s="33" t="s">
        <v>222</v>
      </c>
      <c r="C128" s="34">
        <v>2016</v>
      </c>
      <c r="D128" s="36">
        <v>769501000</v>
      </c>
      <c r="E128" s="37">
        <v>593880350</v>
      </c>
    </row>
    <row r="129" spans="2:6" x14ac:dyDescent="0.25">
      <c r="B129" s="33" t="s">
        <v>223</v>
      </c>
      <c r="C129" s="34">
        <v>2016</v>
      </c>
      <c r="D129" s="36">
        <v>15589191978</v>
      </c>
      <c r="E129" s="37">
        <v>15868191978</v>
      </c>
      <c r="F129" s="150"/>
    </row>
    <row r="130" spans="2:6" x14ac:dyDescent="0.25">
      <c r="B130" s="33" t="s">
        <v>224</v>
      </c>
      <c r="C130" s="34">
        <v>2016</v>
      </c>
      <c r="D130" s="36">
        <v>2298626375</v>
      </c>
      <c r="E130" s="37">
        <v>2426013601</v>
      </c>
      <c r="F130" s="150"/>
    </row>
    <row r="131" spans="2:6" ht="15" x14ac:dyDescent="0.25">
      <c r="B131" s="33" t="s">
        <v>225</v>
      </c>
      <c r="C131" s="34">
        <v>2016</v>
      </c>
      <c r="D131" s="36">
        <v>396270000</v>
      </c>
      <c r="E131" s="37">
        <v>506166712</v>
      </c>
    </row>
    <row r="132" spans="2:6" ht="15" x14ac:dyDescent="0.25">
      <c r="B132" s="33" t="s">
        <v>226</v>
      </c>
      <c r="C132" s="34">
        <v>2016</v>
      </c>
      <c r="D132" s="36">
        <v>644536771</v>
      </c>
      <c r="E132" s="37">
        <v>736977210</v>
      </c>
    </row>
    <row r="133" spans="2:6" x14ac:dyDescent="0.25">
      <c r="B133" s="33" t="s">
        <v>207</v>
      </c>
      <c r="C133" s="34">
        <v>2017</v>
      </c>
      <c r="D133" s="34" t="s">
        <v>752</v>
      </c>
      <c r="E133" s="37">
        <v>1471362539</v>
      </c>
      <c r="F133" s="150"/>
    </row>
    <row r="134" spans="2:6" x14ac:dyDescent="0.25">
      <c r="B134" s="33" t="s">
        <v>208</v>
      </c>
      <c r="C134" s="34">
        <v>2017</v>
      </c>
      <c r="D134" s="34" t="s">
        <v>753</v>
      </c>
      <c r="E134" s="37">
        <v>589490112</v>
      </c>
      <c r="F134" s="150"/>
    </row>
    <row r="135" spans="2:6" ht="15" x14ac:dyDescent="0.25">
      <c r="B135" s="33" t="s">
        <v>209</v>
      </c>
      <c r="C135" s="34">
        <v>2017</v>
      </c>
      <c r="D135" s="34" t="s">
        <v>754</v>
      </c>
      <c r="E135" s="37">
        <v>397311794</v>
      </c>
    </row>
    <row r="136" spans="2:6" ht="15" x14ac:dyDescent="0.25">
      <c r="B136" s="33" t="s">
        <v>210</v>
      </c>
      <c r="C136" s="34">
        <v>2017</v>
      </c>
      <c r="D136" s="34" t="s">
        <v>755</v>
      </c>
      <c r="E136" s="37">
        <v>587471075</v>
      </c>
    </row>
    <row r="137" spans="2:6" ht="15" x14ac:dyDescent="0.25">
      <c r="B137" s="33" t="s">
        <v>211</v>
      </c>
      <c r="C137" s="34">
        <v>2017</v>
      </c>
      <c r="D137" s="34" t="s">
        <v>756</v>
      </c>
      <c r="E137" s="37">
        <v>647206042</v>
      </c>
    </row>
    <row r="138" spans="2:6" ht="15" x14ac:dyDescent="0.25">
      <c r="B138" s="33" t="s">
        <v>212</v>
      </c>
      <c r="C138" s="34">
        <v>2017</v>
      </c>
      <c r="D138" s="34" t="s">
        <v>757</v>
      </c>
      <c r="E138" s="37">
        <v>790615964</v>
      </c>
    </row>
    <row r="139" spans="2:6" ht="15" x14ac:dyDescent="0.25">
      <c r="B139" s="33" t="s">
        <v>213</v>
      </c>
      <c r="C139" s="34">
        <v>2017</v>
      </c>
      <c r="D139" s="34" t="s">
        <v>758</v>
      </c>
      <c r="E139" s="37">
        <v>508966220</v>
      </c>
    </row>
    <row r="140" spans="2:6" ht="15" x14ac:dyDescent="0.25">
      <c r="B140" s="33" t="s">
        <v>214</v>
      </c>
      <c r="C140" s="34">
        <v>2017</v>
      </c>
      <c r="D140" s="34" t="s">
        <v>759</v>
      </c>
      <c r="E140" s="37">
        <v>664244725</v>
      </c>
    </row>
    <row r="141" spans="2:6" x14ac:dyDescent="0.25">
      <c r="B141" s="33" t="s">
        <v>215</v>
      </c>
      <c r="C141" s="34">
        <v>2017</v>
      </c>
      <c r="D141" s="34" t="s">
        <v>760</v>
      </c>
      <c r="E141" s="37">
        <v>900965366</v>
      </c>
      <c r="F141" s="150"/>
    </row>
    <row r="142" spans="2:6" ht="15" x14ac:dyDescent="0.25">
      <c r="B142" s="33" t="s">
        <v>216</v>
      </c>
      <c r="C142" s="34">
        <v>2017</v>
      </c>
      <c r="D142" s="34" t="s">
        <v>761</v>
      </c>
      <c r="E142" s="37">
        <v>500000000</v>
      </c>
    </row>
    <row r="143" spans="2:6" x14ac:dyDescent="0.25">
      <c r="B143" s="33" t="s">
        <v>217</v>
      </c>
      <c r="C143" s="34">
        <v>2017</v>
      </c>
      <c r="D143" s="34" t="s">
        <v>762</v>
      </c>
      <c r="E143" s="37">
        <v>588660569</v>
      </c>
      <c r="F143" s="150"/>
    </row>
    <row r="144" spans="2:6" ht="15" x14ac:dyDescent="0.25">
      <c r="B144" s="33" t="s">
        <v>218</v>
      </c>
      <c r="C144" s="34">
        <v>2017</v>
      </c>
      <c r="D144" s="34" t="s">
        <v>763</v>
      </c>
      <c r="E144" s="37">
        <v>4480950840</v>
      </c>
    </row>
    <row r="145" spans="2:6" x14ac:dyDescent="0.25">
      <c r="B145" s="33" t="s">
        <v>219</v>
      </c>
      <c r="C145" s="34">
        <v>2017</v>
      </c>
      <c r="D145" s="34" t="s">
        <v>764</v>
      </c>
      <c r="E145" s="37">
        <v>651275782</v>
      </c>
      <c r="F145" s="150"/>
    </row>
    <row r="146" spans="2:6" x14ac:dyDescent="0.25">
      <c r="B146" s="33" t="s">
        <v>220</v>
      </c>
      <c r="C146" s="34">
        <v>2017</v>
      </c>
      <c r="D146" s="34" t="s">
        <v>765</v>
      </c>
      <c r="E146" s="37">
        <v>671398345</v>
      </c>
      <c r="F146" s="150"/>
    </row>
    <row r="147" spans="2:6" ht="15" x14ac:dyDescent="0.25">
      <c r="B147" s="33" t="s">
        <v>221</v>
      </c>
      <c r="C147" s="34">
        <v>2017</v>
      </c>
      <c r="D147" s="34" t="s">
        <v>766</v>
      </c>
      <c r="E147" s="37">
        <v>792529780</v>
      </c>
    </row>
    <row r="148" spans="2:6" x14ac:dyDescent="0.25">
      <c r="B148" s="33" t="s">
        <v>222</v>
      </c>
      <c r="C148" s="34">
        <v>2017</v>
      </c>
      <c r="D148" s="34" t="s">
        <v>767</v>
      </c>
      <c r="E148" s="37">
        <v>719887285</v>
      </c>
      <c r="F148" s="150"/>
    </row>
    <row r="149" spans="2:6" x14ac:dyDescent="0.25">
      <c r="B149" s="33" t="s">
        <v>223</v>
      </c>
      <c r="C149" s="34">
        <v>2017</v>
      </c>
      <c r="D149" s="34" t="s">
        <v>768</v>
      </c>
      <c r="E149" s="37">
        <v>17968026486</v>
      </c>
      <c r="F149" s="150"/>
    </row>
    <row r="150" spans="2:6" ht="15" x14ac:dyDescent="0.25">
      <c r="B150" s="33" t="s">
        <v>224</v>
      </c>
      <c r="C150" s="34">
        <v>2017</v>
      </c>
      <c r="D150" s="34" t="s">
        <v>769</v>
      </c>
      <c r="E150" s="37">
        <v>2479936708</v>
      </c>
    </row>
    <row r="151" spans="2:6" x14ac:dyDescent="0.25">
      <c r="B151" s="33" t="s">
        <v>225</v>
      </c>
      <c r="C151" s="34">
        <v>2017</v>
      </c>
      <c r="D151" s="34" t="s">
        <v>770</v>
      </c>
      <c r="E151" s="37">
        <v>505969022</v>
      </c>
      <c r="F151" s="150"/>
    </row>
    <row r="152" spans="2:6" x14ac:dyDescent="0.25">
      <c r="B152" s="33" t="s">
        <v>226</v>
      </c>
      <c r="C152" s="34">
        <v>2017</v>
      </c>
      <c r="D152" s="34" t="s">
        <v>771</v>
      </c>
      <c r="E152" s="37">
        <v>770793472</v>
      </c>
      <c r="F152" s="150"/>
    </row>
    <row r="153" spans="2:6" ht="15" x14ac:dyDescent="0.25">
      <c r="B153" s="33" t="s">
        <v>207</v>
      </c>
      <c r="C153" s="34">
        <v>2018</v>
      </c>
      <c r="D153" s="34" t="s">
        <v>772</v>
      </c>
      <c r="E153" s="37">
        <v>1338660935</v>
      </c>
    </row>
    <row r="154" spans="2:6" ht="15" x14ac:dyDescent="0.25">
      <c r="B154" s="33" t="s">
        <v>208</v>
      </c>
      <c r="C154" s="34">
        <v>2018</v>
      </c>
      <c r="D154" s="34" t="s">
        <v>773</v>
      </c>
      <c r="E154" s="37">
        <v>637544735</v>
      </c>
    </row>
    <row r="155" spans="2:6" x14ac:dyDescent="0.25">
      <c r="B155" s="33" t="s">
        <v>209</v>
      </c>
      <c r="C155" s="34">
        <v>2018</v>
      </c>
      <c r="D155" s="34" t="s">
        <v>774</v>
      </c>
      <c r="E155" s="37">
        <v>500896230</v>
      </c>
      <c r="F155" s="150"/>
    </row>
    <row r="156" spans="2:6" x14ac:dyDescent="0.25">
      <c r="B156" s="33" t="s">
        <v>210</v>
      </c>
      <c r="C156" s="34">
        <v>2018</v>
      </c>
      <c r="D156" s="34" t="s">
        <v>775</v>
      </c>
      <c r="E156" s="37">
        <v>613212995</v>
      </c>
      <c r="F156" s="150"/>
    </row>
    <row r="157" spans="2:6" ht="15" x14ac:dyDescent="0.25">
      <c r="B157" s="33" t="s">
        <v>211</v>
      </c>
      <c r="C157" s="34">
        <v>2018</v>
      </c>
      <c r="D157" s="34" t="s">
        <v>776</v>
      </c>
      <c r="E157" s="37">
        <v>622481656</v>
      </c>
    </row>
    <row r="158" spans="2:6" ht="15" x14ac:dyDescent="0.25">
      <c r="B158" s="33" t="s">
        <v>212</v>
      </c>
      <c r="C158" s="34">
        <v>2018</v>
      </c>
      <c r="D158" s="34" t="s">
        <v>777</v>
      </c>
      <c r="E158" s="37">
        <v>898887519</v>
      </c>
    </row>
    <row r="159" spans="2:6" ht="15" x14ac:dyDescent="0.25">
      <c r="B159" s="33" t="s">
        <v>213</v>
      </c>
      <c r="C159" s="34">
        <v>2018</v>
      </c>
      <c r="D159" s="34" t="s">
        <v>778</v>
      </c>
      <c r="E159" s="37">
        <v>544559694</v>
      </c>
    </row>
    <row r="160" spans="2:6" ht="15" x14ac:dyDescent="0.25">
      <c r="B160" s="33" t="s">
        <v>214</v>
      </c>
      <c r="C160" s="34">
        <v>2018</v>
      </c>
      <c r="D160" s="34" t="s">
        <v>779</v>
      </c>
      <c r="E160" s="37">
        <v>673496929</v>
      </c>
    </row>
    <row r="161" spans="2:6" ht="15" x14ac:dyDescent="0.25">
      <c r="B161" s="33" t="s">
        <v>215</v>
      </c>
      <c r="C161" s="34">
        <v>2018</v>
      </c>
      <c r="D161" s="34" t="s">
        <v>780</v>
      </c>
      <c r="E161" s="37">
        <v>713269880</v>
      </c>
    </row>
    <row r="162" spans="2:6" x14ac:dyDescent="0.25">
      <c r="B162" s="33" t="s">
        <v>216</v>
      </c>
      <c r="C162" s="34">
        <v>2018</v>
      </c>
      <c r="D162" s="34" t="s">
        <v>781</v>
      </c>
      <c r="E162" s="37">
        <v>490136532</v>
      </c>
      <c r="F162" s="150"/>
    </row>
    <row r="163" spans="2:6" x14ac:dyDescent="0.25">
      <c r="B163" s="33" t="s">
        <v>217</v>
      </c>
      <c r="C163" s="34">
        <v>2018</v>
      </c>
      <c r="D163" s="34" t="s">
        <v>782</v>
      </c>
      <c r="E163" s="37">
        <v>668199802</v>
      </c>
      <c r="F163" s="150"/>
    </row>
    <row r="164" spans="2:6" x14ac:dyDescent="0.25">
      <c r="B164" s="33" t="s">
        <v>218</v>
      </c>
      <c r="C164" s="34">
        <v>2018</v>
      </c>
      <c r="D164" s="34" t="s">
        <v>783</v>
      </c>
      <c r="E164" s="37">
        <v>4464673200</v>
      </c>
      <c r="F164" s="150"/>
    </row>
    <row r="165" spans="2:6" x14ac:dyDescent="0.25">
      <c r="B165" s="33" t="s">
        <v>219</v>
      </c>
      <c r="C165" s="34">
        <v>2018</v>
      </c>
      <c r="D165" s="34" t="s">
        <v>784</v>
      </c>
      <c r="E165" s="37">
        <v>728765120</v>
      </c>
      <c r="F165" s="150"/>
    </row>
    <row r="166" spans="2:6" ht="15" x14ac:dyDescent="0.25">
      <c r="B166" s="33" t="s">
        <v>220</v>
      </c>
      <c r="C166" s="34">
        <v>2018</v>
      </c>
      <c r="D166" s="34" t="s">
        <v>785</v>
      </c>
      <c r="E166" s="37">
        <v>767049017</v>
      </c>
    </row>
    <row r="167" spans="2:6" ht="15" x14ac:dyDescent="0.25">
      <c r="B167" s="33" t="s">
        <v>221</v>
      </c>
      <c r="C167" s="34">
        <v>2018</v>
      </c>
      <c r="D167" s="34" t="s">
        <v>786</v>
      </c>
      <c r="E167" s="37">
        <v>1018375702</v>
      </c>
    </row>
    <row r="168" spans="2:6" ht="15" x14ac:dyDescent="0.25">
      <c r="B168" s="33" t="s">
        <v>222</v>
      </c>
      <c r="C168" s="34">
        <v>2018</v>
      </c>
      <c r="D168" s="34" t="s">
        <v>787</v>
      </c>
      <c r="E168" s="37">
        <v>840220223</v>
      </c>
    </row>
    <row r="169" spans="2:6" ht="15" x14ac:dyDescent="0.25">
      <c r="B169" s="33" t="s">
        <v>223</v>
      </c>
      <c r="C169" s="34">
        <v>2018</v>
      </c>
      <c r="D169" s="34" t="s">
        <v>788</v>
      </c>
      <c r="E169" s="37">
        <v>19478744903</v>
      </c>
    </row>
    <row r="170" spans="2:6" x14ac:dyDescent="0.25">
      <c r="B170" s="33" t="s">
        <v>224</v>
      </c>
      <c r="C170" s="34">
        <v>2018</v>
      </c>
      <c r="D170" s="34" t="s">
        <v>789</v>
      </c>
      <c r="E170" s="37">
        <v>2819687528</v>
      </c>
      <c r="F170" s="150"/>
    </row>
    <row r="171" spans="2:6" ht="15" x14ac:dyDescent="0.25">
      <c r="B171" s="33" t="s">
        <v>225</v>
      </c>
      <c r="C171" s="34">
        <v>2018</v>
      </c>
      <c r="D171" s="34" t="s">
        <v>790</v>
      </c>
      <c r="E171" s="37">
        <v>584938163</v>
      </c>
    </row>
    <row r="172" spans="2:6" ht="15" x14ac:dyDescent="0.25">
      <c r="B172" s="33" t="s">
        <v>226</v>
      </c>
      <c r="C172" s="34">
        <v>2018</v>
      </c>
      <c r="D172" s="34" t="s">
        <v>791</v>
      </c>
      <c r="E172" s="37">
        <v>851633861</v>
      </c>
    </row>
    <row r="173" spans="2:6" ht="15" x14ac:dyDescent="0.25">
      <c r="B173" s="33" t="s">
        <v>207</v>
      </c>
      <c r="C173" s="34">
        <v>2019</v>
      </c>
      <c r="D173" s="34" t="s">
        <v>792</v>
      </c>
      <c r="E173" s="37">
        <v>1581198491</v>
      </c>
    </row>
    <row r="174" spans="2:6" ht="15" x14ac:dyDescent="0.25">
      <c r="B174" s="33" t="s">
        <v>208</v>
      </c>
      <c r="C174" s="34">
        <v>2019</v>
      </c>
      <c r="D174" s="34" t="s">
        <v>793</v>
      </c>
      <c r="E174" s="37">
        <v>639476531</v>
      </c>
    </row>
    <row r="175" spans="2:6" ht="15" x14ac:dyDescent="0.25">
      <c r="B175" s="33" t="s">
        <v>209</v>
      </c>
      <c r="C175" s="34">
        <v>2019</v>
      </c>
      <c r="D175" s="34" t="s">
        <v>794</v>
      </c>
      <c r="E175" s="37">
        <v>566499150</v>
      </c>
    </row>
    <row r="176" spans="2:6" ht="15" x14ac:dyDescent="0.25">
      <c r="B176" s="33" t="s">
        <v>210</v>
      </c>
      <c r="C176" s="34">
        <v>2019</v>
      </c>
      <c r="D176" s="34" t="s">
        <v>775</v>
      </c>
      <c r="E176" s="37">
        <v>613212995</v>
      </c>
    </row>
    <row r="177" spans="2:6" ht="15" x14ac:dyDescent="0.25">
      <c r="B177" s="33" t="s">
        <v>211</v>
      </c>
      <c r="C177" s="34">
        <v>2019</v>
      </c>
      <c r="D177" s="34" t="s">
        <v>795</v>
      </c>
      <c r="E177" s="37">
        <v>671757201</v>
      </c>
    </row>
    <row r="178" spans="2:6" x14ac:dyDescent="0.25">
      <c r="B178" s="33" t="s">
        <v>212</v>
      </c>
      <c r="C178" s="34">
        <v>2019</v>
      </c>
      <c r="D178" s="34" t="s">
        <v>796</v>
      </c>
      <c r="E178" s="37">
        <v>962146583</v>
      </c>
      <c r="F178" s="150"/>
    </row>
    <row r="179" spans="2:6" x14ac:dyDescent="0.25">
      <c r="B179" s="33" t="s">
        <v>213</v>
      </c>
      <c r="C179" s="34">
        <v>2019</v>
      </c>
      <c r="D179" s="34" t="s">
        <v>797</v>
      </c>
      <c r="E179" s="37">
        <v>653921662</v>
      </c>
      <c r="F179" s="150"/>
    </row>
    <row r="180" spans="2:6" ht="15" x14ac:dyDescent="0.25">
      <c r="B180" s="33" t="s">
        <v>214</v>
      </c>
      <c r="C180" s="34">
        <v>2019</v>
      </c>
      <c r="D180" s="34" t="s">
        <v>798</v>
      </c>
      <c r="E180" s="37">
        <v>665965690</v>
      </c>
    </row>
    <row r="181" spans="2:6" ht="15" x14ac:dyDescent="0.25">
      <c r="B181" s="33" t="s">
        <v>215</v>
      </c>
      <c r="C181" s="34">
        <v>2019</v>
      </c>
      <c r="D181" s="34" t="s">
        <v>799</v>
      </c>
      <c r="E181" s="37">
        <v>782731267</v>
      </c>
    </row>
    <row r="182" spans="2:6" ht="15" x14ac:dyDescent="0.25">
      <c r="B182" s="33" t="s">
        <v>216</v>
      </c>
      <c r="C182" s="34">
        <v>2019</v>
      </c>
      <c r="D182" s="34" t="s">
        <v>800</v>
      </c>
      <c r="E182" s="37">
        <v>561665206</v>
      </c>
    </row>
    <row r="183" spans="2:6" ht="15" x14ac:dyDescent="0.25">
      <c r="B183" s="33" t="s">
        <v>217</v>
      </c>
      <c r="C183" s="34">
        <v>2019</v>
      </c>
      <c r="D183" s="34" t="s">
        <v>801</v>
      </c>
      <c r="E183" s="37">
        <v>823526657</v>
      </c>
    </row>
    <row r="184" spans="2:6" x14ac:dyDescent="0.25">
      <c r="B184" s="33" t="s">
        <v>218</v>
      </c>
      <c r="C184" s="34">
        <v>2019</v>
      </c>
      <c r="D184" s="34" t="s">
        <v>802</v>
      </c>
      <c r="E184" s="37">
        <v>5188518523</v>
      </c>
      <c r="F184" s="150"/>
    </row>
    <row r="185" spans="2:6" x14ac:dyDescent="0.25">
      <c r="B185" s="33" t="s">
        <v>219</v>
      </c>
      <c r="C185" s="34">
        <v>2019</v>
      </c>
      <c r="D185" s="34" t="s">
        <v>803</v>
      </c>
      <c r="E185" s="37">
        <v>779061312</v>
      </c>
      <c r="F185" s="150"/>
    </row>
    <row r="186" spans="2:6" ht="15" x14ac:dyDescent="0.25">
      <c r="B186" s="33" t="s">
        <v>220</v>
      </c>
      <c r="C186" s="34">
        <v>2019</v>
      </c>
      <c r="D186" s="34" t="s">
        <v>804</v>
      </c>
      <c r="E186" s="37">
        <v>775941647</v>
      </c>
    </row>
    <row r="187" spans="2:6" x14ac:dyDescent="0.25">
      <c r="B187" s="33" t="s">
        <v>221</v>
      </c>
      <c r="C187" s="34">
        <v>2019</v>
      </c>
      <c r="D187" s="34" t="s">
        <v>805</v>
      </c>
      <c r="E187" s="37">
        <v>1254715683</v>
      </c>
      <c r="F187" s="150"/>
    </row>
    <row r="188" spans="2:6" ht="15" x14ac:dyDescent="0.25">
      <c r="B188" s="33" t="s">
        <v>222</v>
      </c>
      <c r="C188" s="34">
        <v>2019</v>
      </c>
      <c r="D188" s="34" t="s">
        <v>806</v>
      </c>
      <c r="E188" s="37">
        <v>874746272</v>
      </c>
    </row>
    <row r="189" spans="2:6" x14ac:dyDescent="0.25">
      <c r="B189" s="33" t="s">
        <v>223</v>
      </c>
      <c r="C189" s="34">
        <v>2019</v>
      </c>
      <c r="D189" s="34" t="s">
        <v>807</v>
      </c>
      <c r="E189" s="37">
        <v>21791568156</v>
      </c>
      <c r="F189" s="150"/>
    </row>
    <row r="190" spans="2:6" ht="15" x14ac:dyDescent="0.25">
      <c r="B190" s="33" t="s">
        <v>224</v>
      </c>
      <c r="C190" s="34">
        <v>2019</v>
      </c>
      <c r="D190" s="34" t="s">
        <v>808</v>
      </c>
      <c r="E190" s="37">
        <v>3377262333</v>
      </c>
    </row>
    <row r="191" spans="2:6" ht="15" x14ac:dyDescent="0.25">
      <c r="B191" s="33" t="s">
        <v>225</v>
      </c>
      <c r="C191" s="34">
        <v>2019</v>
      </c>
      <c r="D191" s="43" t="s">
        <v>809</v>
      </c>
      <c r="E191" s="151">
        <v>739979687</v>
      </c>
    </row>
    <row r="192" spans="2:6" ht="15" x14ac:dyDescent="0.25">
      <c r="B192" s="33" t="s">
        <v>226</v>
      </c>
      <c r="C192" s="35">
        <v>2019</v>
      </c>
      <c r="D192" s="152" t="s">
        <v>810</v>
      </c>
      <c r="E192" s="153">
        <v>856959240</v>
      </c>
    </row>
    <row r="193" spans="2:6" ht="15" x14ac:dyDescent="0.25">
      <c r="B193" s="33" t="s">
        <v>207</v>
      </c>
      <c r="C193" s="35">
        <v>2020</v>
      </c>
      <c r="D193" s="131">
        <v>1817773394</v>
      </c>
      <c r="E193" s="303">
        <v>1817773394</v>
      </c>
    </row>
    <row r="194" spans="2:6" ht="15" x14ac:dyDescent="0.25">
      <c r="B194" s="33" t="s">
        <v>208</v>
      </c>
      <c r="C194" s="35">
        <v>2020</v>
      </c>
      <c r="D194" s="132" t="s">
        <v>811</v>
      </c>
      <c r="E194" s="133">
        <v>139614623</v>
      </c>
    </row>
    <row r="195" spans="2:6" ht="15" x14ac:dyDescent="0.25">
      <c r="B195" s="33" t="s">
        <v>209</v>
      </c>
      <c r="C195" s="35">
        <v>2020</v>
      </c>
      <c r="D195" s="130" t="s">
        <v>812</v>
      </c>
      <c r="E195" s="131">
        <v>700321368</v>
      </c>
    </row>
    <row r="196" spans="2:6" x14ac:dyDescent="0.25">
      <c r="B196" s="33" t="s">
        <v>210</v>
      </c>
      <c r="C196" s="35">
        <v>2020</v>
      </c>
      <c r="D196" s="132" t="s">
        <v>813</v>
      </c>
      <c r="E196" s="133">
        <v>597565155</v>
      </c>
      <c r="F196" s="150"/>
    </row>
    <row r="197" spans="2:6" ht="15" x14ac:dyDescent="0.25">
      <c r="B197" s="33" t="s">
        <v>211</v>
      </c>
      <c r="C197" s="35">
        <v>2020</v>
      </c>
      <c r="D197" s="130" t="s">
        <v>814</v>
      </c>
      <c r="E197" s="131">
        <v>808750971</v>
      </c>
    </row>
    <row r="198" spans="2:6" ht="15" x14ac:dyDescent="0.25">
      <c r="B198" s="33" t="s">
        <v>212</v>
      </c>
      <c r="C198" s="35">
        <v>2020</v>
      </c>
      <c r="D198" s="132" t="s">
        <v>815</v>
      </c>
      <c r="E198" s="139">
        <v>978943783</v>
      </c>
      <c r="F198" s="137"/>
    </row>
    <row r="199" spans="2:6" ht="15" x14ac:dyDescent="0.25">
      <c r="B199" s="33" t="s">
        <v>213</v>
      </c>
      <c r="C199" s="35">
        <v>2020</v>
      </c>
      <c r="D199" s="130" t="s">
        <v>797</v>
      </c>
      <c r="E199" s="136">
        <v>779133031</v>
      </c>
    </row>
    <row r="200" spans="2:6" ht="15" x14ac:dyDescent="0.25">
      <c r="B200" s="33" t="s">
        <v>214</v>
      </c>
      <c r="C200" s="35">
        <v>2020</v>
      </c>
      <c r="D200" s="152" t="s">
        <v>816</v>
      </c>
      <c r="E200" s="154">
        <v>527160815</v>
      </c>
    </row>
    <row r="201" spans="2:6" ht="15" x14ac:dyDescent="0.25">
      <c r="B201" s="33" t="s">
        <v>215</v>
      </c>
      <c r="C201" s="35">
        <v>2020</v>
      </c>
      <c r="D201" s="130" t="s">
        <v>817</v>
      </c>
      <c r="E201" s="136">
        <v>721173531</v>
      </c>
    </row>
    <row r="202" spans="2:6" ht="15" x14ac:dyDescent="0.25">
      <c r="B202" s="33" t="s">
        <v>216</v>
      </c>
      <c r="C202" s="35">
        <v>2020</v>
      </c>
      <c r="D202" s="132" t="s">
        <v>818</v>
      </c>
      <c r="E202" s="139">
        <v>529871329</v>
      </c>
      <c r="F202" s="137"/>
    </row>
    <row r="203" spans="2:6" ht="15" x14ac:dyDescent="0.25">
      <c r="B203" s="33" t="s">
        <v>217</v>
      </c>
      <c r="C203" s="35">
        <v>2020</v>
      </c>
      <c r="D203" s="130" t="s">
        <v>819</v>
      </c>
      <c r="E203" s="136">
        <v>650114855</v>
      </c>
    </row>
    <row r="204" spans="2:6" ht="15.75" customHeight="1" x14ac:dyDescent="0.25">
      <c r="B204" s="33" t="s">
        <v>218</v>
      </c>
      <c r="C204" s="35">
        <v>2020</v>
      </c>
      <c r="D204" s="132" t="s">
        <v>820</v>
      </c>
      <c r="E204" s="139">
        <v>5625344983</v>
      </c>
    </row>
    <row r="205" spans="2:6" ht="15.75" customHeight="1" x14ac:dyDescent="0.25">
      <c r="B205" s="33" t="s">
        <v>219</v>
      </c>
      <c r="C205" s="35">
        <v>2020</v>
      </c>
      <c r="D205" s="130" t="s">
        <v>821</v>
      </c>
      <c r="E205" s="131">
        <v>987536000</v>
      </c>
    </row>
    <row r="206" spans="2:6" ht="15.75" customHeight="1" x14ac:dyDescent="0.25">
      <c r="B206" s="33" t="s">
        <v>220</v>
      </c>
      <c r="C206" s="35">
        <v>2020</v>
      </c>
      <c r="D206" s="152" t="s">
        <v>822</v>
      </c>
      <c r="E206" s="153">
        <v>833702504</v>
      </c>
    </row>
    <row r="207" spans="2:6" ht="15.75" customHeight="1" x14ac:dyDescent="0.25">
      <c r="B207" s="33" t="s">
        <v>221</v>
      </c>
      <c r="C207" s="35">
        <v>2020</v>
      </c>
      <c r="D207" s="130" t="s">
        <v>823</v>
      </c>
      <c r="E207" s="131">
        <v>1250830359</v>
      </c>
    </row>
    <row r="208" spans="2:6" ht="15.75" customHeight="1" x14ac:dyDescent="0.25">
      <c r="B208" s="33" t="s">
        <v>222</v>
      </c>
      <c r="C208" s="35">
        <v>2020</v>
      </c>
      <c r="D208" s="132" t="s">
        <v>824</v>
      </c>
      <c r="E208" s="139">
        <v>878789561</v>
      </c>
      <c r="F208" s="137"/>
    </row>
    <row r="209" spans="2:6" ht="15.75" customHeight="1" x14ac:dyDescent="0.25">
      <c r="B209" s="33" t="s">
        <v>223</v>
      </c>
      <c r="C209" s="35">
        <v>2020</v>
      </c>
      <c r="D209" s="152" t="s">
        <v>825</v>
      </c>
      <c r="E209" s="154">
        <v>25270296991</v>
      </c>
    </row>
    <row r="210" spans="2:6" ht="15.75" customHeight="1" x14ac:dyDescent="0.25">
      <c r="B210" s="33" t="s">
        <v>224</v>
      </c>
      <c r="C210" s="35">
        <v>2020</v>
      </c>
      <c r="D210" s="132" t="s">
        <v>826</v>
      </c>
      <c r="E210" s="139">
        <v>3566970497</v>
      </c>
      <c r="F210" s="137"/>
    </row>
    <row r="211" spans="2:6" ht="15.75" customHeight="1" x14ac:dyDescent="0.25">
      <c r="B211" s="33" t="s">
        <v>225</v>
      </c>
      <c r="C211" s="35">
        <v>2020</v>
      </c>
      <c r="D211" s="130" t="s">
        <v>827</v>
      </c>
      <c r="E211" s="131">
        <v>575203820</v>
      </c>
    </row>
    <row r="212" spans="2:6" ht="15.75" customHeight="1" x14ac:dyDescent="0.25">
      <c r="B212" s="42" t="s">
        <v>226</v>
      </c>
      <c r="C212" s="82">
        <v>2020</v>
      </c>
      <c r="D212" s="132" t="s">
        <v>828</v>
      </c>
      <c r="E212" s="133">
        <v>40629645</v>
      </c>
    </row>
    <row r="213" spans="2:6" ht="15.75" customHeight="1" x14ac:dyDescent="0.25">
      <c r="B213" s="33" t="s">
        <v>207</v>
      </c>
      <c r="C213" s="34">
        <v>2021</v>
      </c>
      <c r="D213" s="155"/>
      <c r="E213" s="156"/>
    </row>
    <row r="214" spans="2:6" ht="15.75" customHeight="1" x14ac:dyDescent="0.25">
      <c r="B214" s="33" t="s">
        <v>208</v>
      </c>
      <c r="C214" s="34">
        <v>2021</v>
      </c>
      <c r="D214" s="34"/>
      <c r="E214" s="37"/>
    </row>
    <row r="215" spans="2:6" ht="15.75" customHeight="1" x14ac:dyDescent="0.25">
      <c r="B215" s="33" t="s">
        <v>209</v>
      </c>
      <c r="C215" s="34">
        <v>2021</v>
      </c>
      <c r="D215" s="34"/>
      <c r="E215" s="37"/>
    </row>
    <row r="216" spans="2:6" ht="15.75" customHeight="1" x14ac:dyDescent="0.25">
      <c r="B216" s="33" t="s">
        <v>210</v>
      </c>
      <c r="C216" s="34">
        <v>2021</v>
      </c>
      <c r="D216" s="34"/>
      <c r="E216" s="37"/>
    </row>
    <row r="217" spans="2:6" ht="15.75" customHeight="1" x14ac:dyDescent="0.25">
      <c r="B217" s="33" t="s">
        <v>211</v>
      </c>
      <c r="C217" s="34">
        <v>2021</v>
      </c>
      <c r="D217" s="34"/>
      <c r="E217" s="37"/>
    </row>
    <row r="218" spans="2:6" ht="15.75" customHeight="1" x14ac:dyDescent="0.25">
      <c r="B218" s="33" t="s">
        <v>212</v>
      </c>
      <c r="C218" s="34">
        <v>2021</v>
      </c>
      <c r="D218" s="34"/>
      <c r="E218" s="37"/>
    </row>
    <row r="219" spans="2:6" ht="15.75" customHeight="1" x14ac:dyDescent="0.25">
      <c r="B219" s="33" t="s">
        <v>213</v>
      </c>
      <c r="C219" s="34">
        <v>2021</v>
      </c>
      <c r="D219" s="34"/>
      <c r="E219" s="37"/>
    </row>
    <row r="220" spans="2:6" ht="15.75" customHeight="1" x14ac:dyDescent="0.25">
      <c r="B220" s="33" t="s">
        <v>214</v>
      </c>
      <c r="C220" s="34">
        <v>2021</v>
      </c>
      <c r="D220" s="34"/>
      <c r="E220" s="37"/>
    </row>
    <row r="221" spans="2:6" ht="15.75" customHeight="1" x14ac:dyDescent="0.25">
      <c r="B221" s="33" t="s">
        <v>215</v>
      </c>
      <c r="C221" s="34">
        <v>2021</v>
      </c>
      <c r="D221" s="34"/>
      <c r="E221" s="37"/>
    </row>
    <row r="222" spans="2:6" ht="15.75" customHeight="1" x14ac:dyDescent="0.25">
      <c r="B222" s="33" t="s">
        <v>216</v>
      </c>
      <c r="C222" s="34">
        <v>2021</v>
      </c>
      <c r="D222" s="34"/>
      <c r="E222" s="37"/>
    </row>
    <row r="223" spans="2:6" ht="15.75" customHeight="1" x14ac:dyDescent="0.25">
      <c r="B223" s="33" t="s">
        <v>217</v>
      </c>
      <c r="C223" s="34">
        <v>2021</v>
      </c>
      <c r="D223" s="34"/>
      <c r="E223" s="37"/>
    </row>
    <row r="224" spans="2:6" ht="15.75" customHeight="1" x14ac:dyDescent="0.25">
      <c r="B224" s="33" t="s">
        <v>218</v>
      </c>
      <c r="C224" s="34">
        <v>2021</v>
      </c>
      <c r="D224" s="34"/>
      <c r="E224" s="37"/>
    </row>
    <row r="225" spans="2:5" ht="15.75" customHeight="1" x14ac:dyDescent="0.25">
      <c r="B225" s="33" t="s">
        <v>219</v>
      </c>
      <c r="C225" s="34">
        <v>2021</v>
      </c>
      <c r="D225" s="34"/>
      <c r="E225" s="37"/>
    </row>
    <row r="226" spans="2:5" ht="15.75" customHeight="1" x14ac:dyDescent="0.25">
      <c r="B226" s="33" t="s">
        <v>220</v>
      </c>
      <c r="C226" s="34">
        <v>2021</v>
      </c>
      <c r="D226" s="34"/>
      <c r="E226" s="37"/>
    </row>
    <row r="227" spans="2:5" ht="15.75" customHeight="1" x14ac:dyDescent="0.25">
      <c r="B227" s="33" t="s">
        <v>221</v>
      </c>
      <c r="C227" s="34">
        <v>2021</v>
      </c>
      <c r="D227" s="34"/>
      <c r="E227" s="37"/>
    </row>
    <row r="228" spans="2:5" ht="15.75" customHeight="1" x14ac:dyDescent="0.25">
      <c r="B228" s="33" t="s">
        <v>222</v>
      </c>
      <c r="C228" s="34">
        <v>2021</v>
      </c>
      <c r="D228" s="43"/>
      <c r="E228" s="151"/>
    </row>
    <row r="229" spans="2:5" ht="15.75" customHeight="1" x14ac:dyDescent="0.25">
      <c r="B229" s="33" t="s">
        <v>223</v>
      </c>
      <c r="C229" s="35">
        <v>2021</v>
      </c>
      <c r="D229" s="130" t="s">
        <v>829</v>
      </c>
      <c r="E229" s="131">
        <v>26359590567</v>
      </c>
    </row>
    <row r="230" spans="2:5" ht="15.75" customHeight="1" x14ac:dyDescent="0.25">
      <c r="B230" s="33" t="s">
        <v>224</v>
      </c>
      <c r="C230" s="34">
        <v>2021</v>
      </c>
      <c r="D230" s="155"/>
      <c r="E230" s="156"/>
    </row>
    <row r="231" spans="2:5" ht="15.75" customHeight="1" x14ac:dyDescent="0.25">
      <c r="B231" s="33" t="s">
        <v>225</v>
      </c>
      <c r="C231" s="34">
        <v>2021</v>
      </c>
      <c r="D231" s="34"/>
      <c r="E231" s="37"/>
    </row>
    <row r="232" spans="2:5" ht="15.75" customHeight="1" x14ac:dyDescent="0.25">
      <c r="B232" s="42" t="s">
        <v>226</v>
      </c>
      <c r="C232" s="34">
        <v>2021</v>
      </c>
      <c r="D232" s="34"/>
      <c r="E232" s="37"/>
    </row>
    <row r="233" spans="2:5" ht="15.75" customHeight="1" x14ac:dyDescent="0.25">
      <c r="B233" s="111" t="s">
        <v>239</v>
      </c>
      <c r="C233" s="149"/>
      <c r="D233" s="149"/>
      <c r="E233" s="157">
        <f>SUBTOTAL(109,Tabla7[Presupuesto Definitivo])</f>
        <v>354387683104</v>
      </c>
    </row>
    <row r="235" spans="2:5" ht="15.75" customHeight="1" x14ac:dyDescent="0.2">
      <c r="B235" s="404" t="s">
        <v>1023</v>
      </c>
      <c r="C235" s="404"/>
      <c r="D235" s="404"/>
      <c r="E235" s="404"/>
    </row>
    <row r="236" spans="2:5" ht="15.75" customHeight="1" x14ac:dyDescent="0.2">
      <c r="B236" s="404"/>
      <c r="C236" s="404"/>
      <c r="D236" s="404"/>
      <c r="E236" s="404"/>
    </row>
    <row r="237" spans="2:5" ht="15.75" customHeight="1" x14ac:dyDescent="0.2">
      <c r="B237" s="404"/>
      <c r="C237" s="404"/>
      <c r="D237" s="404"/>
      <c r="E237" s="404"/>
    </row>
  </sheetData>
  <mergeCells count="2">
    <mergeCell ref="B1:E1"/>
    <mergeCell ref="B235:E237"/>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N9" sqref="N9"/>
    </sheetView>
  </sheetViews>
  <sheetFormatPr baseColWidth="10" defaultRowHeight="12.75" x14ac:dyDescent="0.2"/>
  <cols>
    <col min="1" max="3" width="11.42578125" style="4"/>
    <col min="4" max="4" width="24.5703125" style="4" bestFit="1" customWidth="1"/>
    <col min="5" max="16384" width="11.42578125" style="4"/>
  </cols>
  <sheetData>
    <row r="2" spans="2:4" ht="15" x14ac:dyDescent="0.25">
      <c r="B2" s="8" t="s">
        <v>0</v>
      </c>
      <c r="C2" s="8" t="s">
        <v>1</v>
      </c>
      <c r="D2" s="8" t="s">
        <v>347</v>
      </c>
    </row>
    <row r="3" spans="2:4" ht="15" x14ac:dyDescent="0.25">
      <c r="B3" s="5" t="s">
        <v>223</v>
      </c>
      <c r="C3" s="5">
        <v>2018</v>
      </c>
      <c r="D3" s="12">
        <v>19478744903</v>
      </c>
    </row>
    <row r="4" spans="2:4" ht="15" x14ac:dyDescent="0.25">
      <c r="B4" s="1" t="s">
        <v>223</v>
      </c>
      <c r="C4" s="1">
        <v>2019</v>
      </c>
      <c r="D4" s="11">
        <v>21791568156</v>
      </c>
    </row>
    <row r="5" spans="2:4" ht="15" x14ac:dyDescent="0.25">
      <c r="B5" s="5" t="s">
        <v>223</v>
      </c>
      <c r="C5" s="5">
        <v>2020</v>
      </c>
      <c r="D5" s="12">
        <v>25270296991</v>
      </c>
    </row>
    <row r="6" spans="2:4" ht="15" x14ac:dyDescent="0.25">
      <c r="B6" s="1" t="s">
        <v>223</v>
      </c>
      <c r="C6" s="1">
        <v>2021</v>
      </c>
      <c r="D6" s="11">
        <v>26359590567</v>
      </c>
    </row>
    <row r="8" spans="2:4" ht="15" x14ac:dyDescent="0.25">
      <c r="B8" s="8" t="s">
        <v>0</v>
      </c>
      <c r="C8" s="8" t="s">
        <v>1</v>
      </c>
      <c r="D8" s="8" t="s">
        <v>347</v>
      </c>
    </row>
    <row r="9" spans="2:4" ht="15" x14ac:dyDescent="0.25">
      <c r="B9" s="5" t="s">
        <v>207</v>
      </c>
      <c r="C9" s="5">
        <v>2018</v>
      </c>
      <c r="D9" s="10">
        <v>1338660935</v>
      </c>
    </row>
    <row r="10" spans="2:4" ht="15" x14ac:dyDescent="0.25">
      <c r="B10" s="1" t="s">
        <v>207</v>
      </c>
      <c r="C10" s="1">
        <v>2019</v>
      </c>
      <c r="D10" s="9">
        <v>1581198491</v>
      </c>
    </row>
    <row r="11" spans="2:4" ht="15" x14ac:dyDescent="0.25">
      <c r="B11" s="5" t="s">
        <v>207</v>
      </c>
      <c r="C11" s="5">
        <v>2020</v>
      </c>
      <c r="D11" s="10">
        <v>1817773394</v>
      </c>
    </row>
    <row r="12" spans="2:4" ht="15" x14ac:dyDescent="0.25">
      <c r="B12" s="1" t="s">
        <v>207</v>
      </c>
      <c r="C12" s="1">
        <v>2021</v>
      </c>
      <c r="D12" s="9"/>
    </row>
    <row r="14" spans="2:4" ht="15" x14ac:dyDescent="0.25">
      <c r="B14" s="8" t="s">
        <v>0</v>
      </c>
      <c r="C14" s="8" t="s">
        <v>1</v>
      </c>
      <c r="D14" s="8" t="s">
        <v>347</v>
      </c>
    </row>
    <row r="15" spans="2:4" ht="15" x14ac:dyDescent="0.25">
      <c r="B15" s="5" t="s">
        <v>218</v>
      </c>
      <c r="C15" s="5">
        <v>2018</v>
      </c>
      <c r="D15" s="10">
        <v>4464673200</v>
      </c>
    </row>
    <row r="16" spans="2:4" ht="15" x14ac:dyDescent="0.25">
      <c r="B16" s="1" t="s">
        <v>218</v>
      </c>
      <c r="C16" s="1">
        <v>2019</v>
      </c>
      <c r="D16" s="9">
        <v>5188518523</v>
      </c>
    </row>
    <row r="17" spans="2:4" ht="15" x14ac:dyDescent="0.25">
      <c r="B17" s="5" t="s">
        <v>218</v>
      </c>
      <c r="C17" s="5">
        <v>2020</v>
      </c>
      <c r="D17" s="10">
        <v>5662905062</v>
      </c>
    </row>
    <row r="18" spans="2:4" ht="15" x14ac:dyDescent="0.25">
      <c r="B18" s="1" t="s">
        <v>218</v>
      </c>
      <c r="C18" s="1">
        <v>2021</v>
      </c>
      <c r="D18" s="9"/>
    </row>
    <row r="20" spans="2:4" ht="15" x14ac:dyDescent="0.25">
      <c r="B20" s="8" t="s">
        <v>0</v>
      </c>
      <c r="C20" s="8" t="s">
        <v>1</v>
      </c>
      <c r="D20" s="8" t="s">
        <v>347</v>
      </c>
    </row>
    <row r="21" spans="2:4" ht="15" x14ac:dyDescent="0.25">
      <c r="B21" s="5" t="s">
        <v>224</v>
      </c>
      <c r="C21" s="5">
        <v>2018</v>
      </c>
      <c r="D21" s="10">
        <v>2819687528</v>
      </c>
    </row>
    <row r="22" spans="2:4" ht="15" x14ac:dyDescent="0.25">
      <c r="B22" s="1" t="s">
        <v>224</v>
      </c>
      <c r="C22" s="1">
        <v>2019</v>
      </c>
      <c r="D22" s="9">
        <v>3377262333</v>
      </c>
    </row>
    <row r="23" spans="2:4" ht="15" x14ac:dyDescent="0.25">
      <c r="B23" s="5" t="s">
        <v>224</v>
      </c>
      <c r="C23" s="5">
        <v>2020</v>
      </c>
      <c r="D23" s="10">
        <v>3539892642</v>
      </c>
    </row>
    <row r="24" spans="2:4" ht="15" x14ac:dyDescent="0.25">
      <c r="B24" s="1" t="s">
        <v>224</v>
      </c>
      <c r="C24" s="1">
        <v>2021</v>
      </c>
      <c r="D24" s="9"/>
    </row>
    <row r="31" spans="2:4" ht="15" x14ac:dyDescent="0.25">
      <c r="C31" s="8" t="s">
        <v>1</v>
      </c>
      <c r="D31" s="8" t="s">
        <v>4</v>
      </c>
    </row>
    <row r="32" spans="2:4" ht="15" x14ac:dyDescent="0.25">
      <c r="C32" s="5">
        <v>2011</v>
      </c>
      <c r="D32" s="118">
        <v>20553140181</v>
      </c>
    </row>
    <row r="33" spans="3:4" ht="15" x14ac:dyDescent="0.25">
      <c r="C33" s="1">
        <v>2012</v>
      </c>
      <c r="D33" s="117">
        <v>22319411960</v>
      </c>
    </row>
    <row r="34" spans="3:4" ht="15" x14ac:dyDescent="0.25">
      <c r="C34" s="5">
        <v>2013</v>
      </c>
      <c r="D34" s="118">
        <v>25466597456</v>
      </c>
    </row>
    <row r="35" spans="3:4" ht="15" x14ac:dyDescent="0.25">
      <c r="C35" s="1">
        <v>2014</v>
      </c>
      <c r="D35" s="117">
        <v>28107063762</v>
      </c>
    </row>
    <row r="36" spans="3:4" ht="15" x14ac:dyDescent="0.25">
      <c r="C36" s="5">
        <v>2015</v>
      </c>
      <c r="D36" s="118">
        <v>31196542102</v>
      </c>
    </row>
    <row r="37" spans="3:4" ht="15" x14ac:dyDescent="0.25">
      <c r="C37" s="1">
        <v>2016</v>
      </c>
      <c r="D37" s="117">
        <v>33002258825</v>
      </c>
    </row>
    <row r="38" spans="3:4" ht="15" x14ac:dyDescent="0.25">
      <c r="C38" s="5">
        <v>2017</v>
      </c>
      <c r="D38" s="118">
        <v>36687062126</v>
      </c>
    </row>
    <row r="39" spans="3:4" ht="15" x14ac:dyDescent="0.25">
      <c r="C39" s="1">
        <v>2018</v>
      </c>
      <c r="D39" s="117">
        <v>39255434624</v>
      </c>
    </row>
    <row r="40" spans="3:4" ht="15" x14ac:dyDescent="0.25">
      <c r="C40" s="5">
        <v>2019</v>
      </c>
      <c r="D40" s="118">
        <v>44160854286</v>
      </c>
    </row>
    <row r="41" spans="3:4" ht="15" x14ac:dyDescent="0.25">
      <c r="C41" s="1">
        <v>2020</v>
      </c>
      <c r="D41" s="117">
        <v>45660073191</v>
      </c>
    </row>
    <row r="42" spans="3:4" ht="15" x14ac:dyDescent="0.25">
      <c r="C42" s="5">
        <v>2021</v>
      </c>
      <c r="D42" s="118">
        <v>26359590567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49"/>
  <sheetViews>
    <sheetView topLeftCell="S1" workbookViewId="0">
      <selection activeCell="C4" sqref="C4"/>
    </sheetView>
  </sheetViews>
  <sheetFormatPr baseColWidth="10" defaultRowHeight="14.25" x14ac:dyDescent="0.2"/>
  <cols>
    <col min="1" max="1" width="11.42578125" style="203"/>
    <col min="2" max="2" width="15.28515625" style="203" bestFit="1" customWidth="1"/>
    <col min="3" max="3" width="9.85546875" style="203" bestFit="1" customWidth="1"/>
    <col min="4" max="5" width="10.42578125" style="203" bestFit="1" customWidth="1"/>
    <col min="6" max="6" width="9.85546875" style="203" bestFit="1" customWidth="1"/>
    <col min="7" max="8" width="10.42578125" style="203" bestFit="1" customWidth="1"/>
    <col min="9" max="9" width="9.85546875" style="203" bestFit="1" customWidth="1"/>
    <col min="10" max="10" width="10.42578125" style="203" bestFit="1" customWidth="1"/>
    <col min="11" max="11" width="11.42578125" style="203"/>
    <col min="12" max="12" width="9.85546875" style="203" bestFit="1" customWidth="1"/>
    <col min="13" max="13" width="11.42578125" style="203"/>
    <col min="14" max="14" width="10.28515625" style="203" bestFit="1" customWidth="1"/>
    <col min="15" max="15" width="9.85546875" style="203" bestFit="1" customWidth="1"/>
    <col min="16" max="16" width="11.42578125" style="203"/>
    <col min="17" max="17" width="10.28515625" style="203" bestFit="1" customWidth="1"/>
    <col min="18" max="18" width="9.85546875" style="203" bestFit="1" customWidth="1"/>
    <col min="19" max="20" width="11.42578125" style="203"/>
    <col min="21" max="21" width="9.85546875" style="203" bestFit="1" customWidth="1"/>
    <col min="22" max="22" width="11.42578125" style="203"/>
    <col min="23" max="23" width="10.28515625" style="203" bestFit="1" customWidth="1"/>
    <col min="24" max="24" width="9.85546875" style="203" bestFit="1" customWidth="1"/>
    <col min="25" max="25" width="11.42578125" style="203"/>
    <col min="26" max="26" width="10.28515625" style="203" bestFit="1" customWidth="1"/>
    <col min="27" max="27" width="9.85546875" style="203" bestFit="1" customWidth="1"/>
    <col min="28" max="28" width="11.42578125" style="203"/>
    <col min="29" max="29" width="10.28515625" style="203" bestFit="1" customWidth="1"/>
    <col min="30" max="30" width="9.85546875" style="203" bestFit="1" customWidth="1"/>
    <col min="31" max="31" width="11.42578125" style="203"/>
    <col min="32" max="32" width="10.28515625" style="203" bestFit="1" customWidth="1"/>
    <col min="33" max="33" width="9.85546875" style="203" bestFit="1" customWidth="1"/>
    <col min="34" max="34" width="11.42578125" style="203"/>
    <col min="35" max="35" width="10.28515625" style="203" bestFit="1" customWidth="1"/>
    <col min="36" max="16384" width="11.42578125" style="203"/>
  </cols>
  <sheetData>
    <row r="1" spans="2:35" ht="15" thickBot="1" x14ac:dyDescent="0.25"/>
    <row r="2" spans="2:35" ht="16.5" thickBot="1" x14ac:dyDescent="0.3">
      <c r="B2" s="204"/>
      <c r="C2" s="362">
        <v>2011</v>
      </c>
      <c r="D2" s="360"/>
      <c r="E2" s="361"/>
      <c r="F2" s="359">
        <v>2012</v>
      </c>
      <c r="G2" s="360"/>
      <c r="H2" s="361"/>
      <c r="I2" s="359">
        <v>2013</v>
      </c>
      <c r="J2" s="360"/>
      <c r="K2" s="361"/>
      <c r="L2" s="359">
        <v>2014</v>
      </c>
      <c r="M2" s="360"/>
      <c r="N2" s="361"/>
      <c r="O2" s="359">
        <v>2015</v>
      </c>
      <c r="P2" s="360"/>
      <c r="Q2" s="361"/>
      <c r="R2" s="359">
        <v>2016</v>
      </c>
      <c r="S2" s="360"/>
      <c r="T2" s="361"/>
      <c r="U2" s="359">
        <v>2017</v>
      </c>
      <c r="V2" s="360"/>
      <c r="W2" s="361"/>
      <c r="X2" s="359">
        <v>2018</v>
      </c>
      <c r="Y2" s="360"/>
      <c r="Z2" s="361"/>
      <c r="AA2" s="359">
        <v>2019</v>
      </c>
      <c r="AB2" s="360"/>
      <c r="AC2" s="361"/>
      <c r="AD2" s="359">
        <v>2020</v>
      </c>
      <c r="AE2" s="360"/>
      <c r="AF2" s="361"/>
      <c r="AG2" s="359">
        <v>2021</v>
      </c>
      <c r="AH2" s="360"/>
      <c r="AI2" s="368"/>
    </row>
    <row r="3" spans="2:35" ht="15.75" thickBot="1" x14ac:dyDescent="0.3">
      <c r="B3" s="205" t="s">
        <v>867</v>
      </c>
      <c r="C3" s="206" t="s">
        <v>868</v>
      </c>
      <c r="D3" s="207" t="s">
        <v>869</v>
      </c>
      <c r="E3" s="207" t="s">
        <v>870</v>
      </c>
      <c r="F3" s="207" t="s">
        <v>871</v>
      </c>
      <c r="G3" s="207" t="s">
        <v>872</v>
      </c>
      <c r="H3" s="207" t="s">
        <v>873</v>
      </c>
      <c r="I3" s="207" t="s">
        <v>874</v>
      </c>
      <c r="J3" s="207" t="s">
        <v>875</v>
      </c>
      <c r="K3" s="207" t="s">
        <v>876</v>
      </c>
      <c r="L3" s="207" t="s">
        <v>877</v>
      </c>
      <c r="M3" s="207" t="s">
        <v>878</v>
      </c>
      <c r="N3" s="207" t="s">
        <v>879</v>
      </c>
      <c r="O3" s="207" t="s">
        <v>880</v>
      </c>
      <c r="P3" s="207" t="s">
        <v>881</v>
      </c>
      <c r="Q3" s="207" t="s">
        <v>882</v>
      </c>
      <c r="R3" s="207" t="s">
        <v>883</v>
      </c>
      <c r="S3" s="207" t="s">
        <v>884</v>
      </c>
      <c r="T3" s="207" t="s">
        <v>885</v>
      </c>
      <c r="U3" s="207" t="s">
        <v>886</v>
      </c>
      <c r="V3" s="207" t="s">
        <v>887</v>
      </c>
      <c r="W3" s="207" t="s">
        <v>888</v>
      </c>
      <c r="X3" s="207" t="s">
        <v>889</v>
      </c>
      <c r="Y3" s="207" t="s">
        <v>890</v>
      </c>
      <c r="Z3" s="207" t="s">
        <v>891</v>
      </c>
      <c r="AA3" s="207" t="s">
        <v>892</v>
      </c>
      <c r="AB3" s="207" t="s">
        <v>893</v>
      </c>
      <c r="AC3" s="207" t="s">
        <v>894</v>
      </c>
      <c r="AD3" s="207" t="s">
        <v>895</v>
      </c>
      <c r="AE3" s="207" t="s">
        <v>896</v>
      </c>
      <c r="AF3" s="207" t="s">
        <v>897</v>
      </c>
      <c r="AG3" s="207" t="s">
        <v>898</v>
      </c>
      <c r="AH3" s="207" t="s">
        <v>899</v>
      </c>
      <c r="AI3" s="208" t="s">
        <v>900</v>
      </c>
    </row>
    <row r="4" spans="2:35" ht="15" x14ac:dyDescent="0.25">
      <c r="B4" s="209" t="s">
        <v>239</v>
      </c>
      <c r="C4" s="210">
        <v>220611</v>
      </c>
      <c r="D4" s="211">
        <v>107782</v>
      </c>
      <c r="E4" s="211">
        <v>112829</v>
      </c>
      <c r="F4" s="211">
        <v>219712</v>
      </c>
      <c r="G4" s="211">
        <v>107358</v>
      </c>
      <c r="H4" s="211">
        <v>112354</v>
      </c>
      <c r="I4" s="211">
        <v>218799</v>
      </c>
      <c r="J4" s="211">
        <v>106953</v>
      </c>
      <c r="K4" s="211">
        <v>111846</v>
      </c>
      <c r="L4" s="211">
        <v>217877</v>
      </c>
      <c r="M4" s="211">
        <v>106535</v>
      </c>
      <c r="N4" s="211">
        <v>111342</v>
      </c>
      <c r="O4" s="211">
        <v>216913</v>
      </c>
      <c r="P4" s="211">
        <v>106053</v>
      </c>
      <c r="Q4" s="211">
        <v>110860</v>
      </c>
      <c r="R4" s="211">
        <v>215915</v>
      </c>
      <c r="S4" s="211">
        <v>105608</v>
      </c>
      <c r="T4" s="211">
        <v>110307</v>
      </c>
      <c r="U4" s="211">
        <v>214907</v>
      </c>
      <c r="V4" s="211">
        <v>105126</v>
      </c>
      <c r="W4" s="211">
        <v>109781</v>
      </c>
      <c r="X4" s="211">
        <v>213906</v>
      </c>
      <c r="Y4" s="211">
        <v>104639</v>
      </c>
      <c r="Z4" s="211">
        <v>109267</v>
      </c>
      <c r="AA4" s="211">
        <v>212920</v>
      </c>
      <c r="AB4" s="211">
        <v>104168</v>
      </c>
      <c r="AC4" s="211">
        <v>108752</v>
      </c>
      <c r="AD4" s="211">
        <v>211973</v>
      </c>
      <c r="AE4" s="211">
        <v>103699</v>
      </c>
      <c r="AF4" s="211">
        <v>108274</v>
      </c>
      <c r="AG4" s="211">
        <v>230294</v>
      </c>
      <c r="AH4" s="211">
        <v>113861</v>
      </c>
      <c r="AI4" s="212">
        <v>116433</v>
      </c>
    </row>
    <row r="5" spans="2:35" ht="15" x14ac:dyDescent="0.25">
      <c r="B5" s="213" t="s">
        <v>901</v>
      </c>
      <c r="C5" s="214">
        <v>19055</v>
      </c>
      <c r="D5" s="215">
        <v>9693</v>
      </c>
      <c r="E5" s="215">
        <v>9362</v>
      </c>
      <c r="F5" s="215">
        <v>18572</v>
      </c>
      <c r="G5" s="215">
        <v>9448</v>
      </c>
      <c r="H5" s="215">
        <v>9124</v>
      </c>
      <c r="I5" s="215">
        <v>18142</v>
      </c>
      <c r="J5" s="215">
        <v>9232</v>
      </c>
      <c r="K5" s="215">
        <v>8910</v>
      </c>
      <c r="L5" s="215">
        <v>17755</v>
      </c>
      <c r="M5" s="215">
        <v>9042</v>
      </c>
      <c r="N5" s="215">
        <v>8713</v>
      </c>
      <c r="O5" s="215">
        <v>17403</v>
      </c>
      <c r="P5" s="215">
        <v>8855</v>
      </c>
      <c r="Q5" s="215">
        <v>8548</v>
      </c>
      <c r="R5" s="215">
        <v>17057</v>
      </c>
      <c r="S5" s="215">
        <v>8684</v>
      </c>
      <c r="T5" s="215">
        <v>8373</v>
      </c>
      <c r="U5" s="215">
        <v>16753</v>
      </c>
      <c r="V5" s="215">
        <v>8527</v>
      </c>
      <c r="W5" s="215">
        <v>8226</v>
      </c>
      <c r="X5" s="215">
        <v>16503</v>
      </c>
      <c r="Y5" s="215">
        <v>8406</v>
      </c>
      <c r="Z5" s="215">
        <v>8097</v>
      </c>
      <c r="AA5" s="215">
        <v>16271</v>
      </c>
      <c r="AB5" s="215">
        <v>8286</v>
      </c>
      <c r="AC5" s="215">
        <v>7985</v>
      </c>
      <c r="AD5" s="215">
        <v>16123</v>
      </c>
      <c r="AE5" s="215">
        <v>8204</v>
      </c>
      <c r="AF5" s="215">
        <v>7919</v>
      </c>
      <c r="AG5" s="216">
        <v>17199</v>
      </c>
      <c r="AH5" s="215">
        <v>8828</v>
      </c>
      <c r="AI5" s="217">
        <v>8371</v>
      </c>
    </row>
    <row r="6" spans="2:35" ht="15" x14ac:dyDescent="0.25">
      <c r="B6" s="213" t="s">
        <v>902</v>
      </c>
      <c r="C6" s="214">
        <v>20656</v>
      </c>
      <c r="D6" s="215">
        <v>10525</v>
      </c>
      <c r="E6" s="215">
        <v>10131</v>
      </c>
      <c r="F6" s="215">
        <v>20217</v>
      </c>
      <c r="G6" s="215">
        <v>10295</v>
      </c>
      <c r="H6" s="215">
        <v>9922</v>
      </c>
      <c r="I6" s="215">
        <v>19765</v>
      </c>
      <c r="J6" s="215">
        <v>10058</v>
      </c>
      <c r="K6" s="215">
        <v>9707</v>
      </c>
      <c r="L6" s="215">
        <v>19286</v>
      </c>
      <c r="M6" s="215">
        <v>9805</v>
      </c>
      <c r="N6" s="215">
        <v>9481</v>
      </c>
      <c r="O6" s="215">
        <v>18770</v>
      </c>
      <c r="P6" s="215">
        <v>9533</v>
      </c>
      <c r="Q6" s="215">
        <v>9237</v>
      </c>
      <c r="R6" s="215">
        <v>18302</v>
      </c>
      <c r="S6" s="215">
        <v>9298</v>
      </c>
      <c r="T6" s="215">
        <v>9004</v>
      </c>
      <c r="U6" s="215">
        <v>17878</v>
      </c>
      <c r="V6" s="215">
        <v>9088</v>
      </c>
      <c r="W6" s="215">
        <v>8790</v>
      </c>
      <c r="X6" s="215">
        <v>17482</v>
      </c>
      <c r="Y6" s="215">
        <v>8884</v>
      </c>
      <c r="Z6" s="215">
        <v>8598</v>
      </c>
      <c r="AA6" s="215">
        <v>17089</v>
      </c>
      <c r="AB6" s="215">
        <v>8687</v>
      </c>
      <c r="AC6" s="215">
        <v>8402</v>
      </c>
      <c r="AD6" s="215">
        <v>16700</v>
      </c>
      <c r="AE6" s="215">
        <v>8498</v>
      </c>
      <c r="AF6" s="215">
        <v>8202</v>
      </c>
      <c r="AG6" s="218">
        <v>17550</v>
      </c>
      <c r="AH6" s="215">
        <v>9064</v>
      </c>
      <c r="AI6" s="217">
        <v>8486</v>
      </c>
    </row>
    <row r="7" spans="2:35" ht="15" x14ac:dyDescent="0.25">
      <c r="B7" s="213" t="s">
        <v>903</v>
      </c>
      <c r="C7" s="214">
        <v>21577</v>
      </c>
      <c r="D7" s="215">
        <v>10994</v>
      </c>
      <c r="E7" s="215">
        <v>10583</v>
      </c>
      <c r="F7" s="215">
        <v>21141</v>
      </c>
      <c r="G7" s="215">
        <v>10782</v>
      </c>
      <c r="H7" s="215">
        <v>10359</v>
      </c>
      <c r="I7" s="215">
        <v>20709</v>
      </c>
      <c r="J7" s="215">
        <v>10562</v>
      </c>
      <c r="K7" s="215">
        <v>10147</v>
      </c>
      <c r="L7" s="215">
        <v>20339</v>
      </c>
      <c r="M7" s="215">
        <v>10386</v>
      </c>
      <c r="N7" s="215">
        <v>9953</v>
      </c>
      <c r="O7" s="215">
        <v>20048</v>
      </c>
      <c r="P7" s="215">
        <v>10233</v>
      </c>
      <c r="Q7" s="215">
        <v>9815</v>
      </c>
      <c r="R7" s="215">
        <v>19507</v>
      </c>
      <c r="S7" s="215">
        <v>9956</v>
      </c>
      <c r="T7" s="215">
        <v>9551</v>
      </c>
      <c r="U7" s="215">
        <v>19005</v>
      </c>
      <c r="V7" s="215">
        <v>9696</v>
      </c>
      <c r="W7" s="215">
        <v>9309</v>
      </c>
      <c r="X7" s="215">
        <v>18570</v>
      </c>
      <c r="Y7" s="215">
        <v>9469</v>
      </c>
      <c r="Z7" s="215">
        <v>9101</v>
      </c>
      <c r="AA7" s="215">
        <v>18193</v>
      </c>
      <c r="AB7" s="215">
        <v>9267</v>
      </c>
      <c r="AC7" s="215">
        <v>8926</v>
      </c>
      <c r="AD7" s="215">
        <v>17798</v>
      </c>
      <c r="AE7" s="215">
        <v>9048</v>
      </c>
      <c r="AF7" s="215">
        <v>8750</v>
      </c>
      <c r="AG7" s="218">
        <v>17746</v>
      </c>
      <c r="AH7" s="215">
        <v>9239</v>
      </c>
      <c r="AI7" s="217">
        <v>8507</v>
      </c>
    </row>
    <row r="8" spans="2:35" ht="15" x14ac:dyDescent="0.25">
      <c r="B8" s="213" t="s">
        <v>904</v>
      </c>
      <c r="C8" s="214">
        <v>19985</v>
      </c>
      <c r="D8" s="215">
        <v>10205</v>
      </c>
      <c r="E8" s="215">
        <v>9780</v>
      </c>
      <c r="F8" s="215">
        <v>19778</v>
      </c>
      <c r="G8" s="215">
        <v>10083</v>
      </c>
      <c r="H8" s="215">
        <v>9695</v>
      </c>
      <c r="I8" s="215">
        <v>19572</v>
      </c>
      <c r="J8" s="215">
        <v>9985</v>
      </c>
      <c r="K8" s="215">
        <v>9587</v>
      </c>
      <c r="L8" s="215">
        <v>19331</v>
      </c>
      <c r="M8" s="215">
        <v>9873</v>
      </c>
      <c r="N8" s="215">
        <v>9458</v>
      </c>
      <c r="O8" s="215">
        <v>19062</v>
      </c>
      <c r="P8" s="215">
        <v>9733</v>
      </c>
      <c r="Q8" s="215">
        <v>9329</v>
      </c>
      <c r="R8" s="215">
        <v>18821</v>
      </c>
      <c r="S8" s="215">
        <v>9614</v>
      </c>
      <c r="T8" s="215">
        <v>9207</v>
      </c>
      <c r="U8" s="215">
        <v>18518</v>
      </c>
      <c r="V8" s="215">
        <v>9461</v>
      </c>
      <c r="W8" s="215">
        <v>9057</v>
      </c>
      <c r="X8" s="215">
        <v>18189</v>
      </c>
      <c r="Y8" s="215">
        <v>9294</v>
      </c>
      <c r="Z8" s="215">
        <v>8895</v>
      </c>
      <c r="AA8" s="215">
        <v>17831</v>
      </c>
      <c r="AB8" s="215">
        <v>9113</v>
      </c>
      <c r="AC8" s="215">
        <v>8718</v>
      </c>
      <c r="AD8" s="215">
        <v>17512</v>
      </c>
      <c r="AE8" s="215">
        <v>8937</v>
      </c>
      <c r="AF8" s="215">
        <v>8575</v>
      </c>
      <c r="AG8" s="218">
        <v>18037</v>
      </c>
      <c r="AH8" s="215">
        <v>9363</v>
      </c>
      <c r="AI8" s="217">
        <v>8674</v>
      </c>
    </row>
    <row r="9" spans="2:35" ht="15" x14ac:dyDescent="0.25">
      <c r="B9" s="213" t="s">
        <v>905</v>
      </c>
      <c r="C9" s="214">
        <v>16890</v>
      </c>
      <c r="D9" s="215">
        <v>9014</v>
      </c>
      <c r="E9" s="215">
        <v>7876</v>
      </c>
      <c r="F9" s="215">
        <v>16902</v>
      </c>
      <c r="G9" s="215">
        <v>8961</v>
      </c>
      <c r="H9" s="215">
        <v>7941</v>
      </c>
      <c r="I9" s="215">
        <v>16869</v>
      </c>
      <c r="J9" s="215">
        <v>8864</v>
      </c>
      <c r="K9" s="215">
        <v>8005</v>
      </c>
      <c r="L9" s="215">
        <v>16789</v>
      </c>
      <c r="M9" s="215">
        <v>8741</v>
      </c>
      <c r="N9" s="215">
        <v>8048</v>
      </c>
      <c r="O9" s="215">
        <v>16673</v>
      </c>
      <c r="P9" s="215">
        <v>8635</v>
      </c>
      <c r="Q9" s="215">
        <v>8038</v>
      </c>
      <c r="R9" s="215">
        <v>16563</v>
      </c>
      <c r="S9" s="215">
        <v>8555</v>
      </c>
      <c r="T9" s="215">
        <v>8008</v>
      </c>
      <c r="U9" s="215">
        <v>16476</v>
      </c>
      <c r="V9" s="215">
        <v>8496</v>
      </c>
      <c r="W9" s="215">
        <v>7980</v>
      </c>
      <c r="X9" s="215">
        <v>16396</v>
      </c>
      <c r="Y9" s="215">
        <v>8447</v>
      </c>
      <c r="Z9" s="215">
        <v>7949</v>
      </c>
      <c r="AA9" s="215">
        <v>16247</v>
      </c>
      <c r="AB9" s="215">
        <v>8374</v>
      </c>
      <c r="AC9" s="215">
        <v>7873</v>
      </c>
      <c r="AD9" s="215">
        <v>16025</v>
      </c>
      <c r="AE9" s="215">
        <v>8258</v>
      </c>
      <c r="AF9" s="215">
        <v>7767</v>
      </c>
      <c r="AG9" s="218">
        <v>18155</v>
      </c>
      <c r="AH9" s="215">
        <v>9290</v>
      </c>
      <c r="AI9" s="217">
        <v>8865</v>
      </c>
    </row>
    <row r="10" spans="2:35" ht="15" x14ac:dyDescent="0.25">
      <c r="B10" s="213" t="s">
        <v>906</v>
      </c>
      <c r="C10" s="214">
        <v>15282</v>
      </c>
      <c r="D10" s="215">
        <v>7812</v>
      </c>
      <c r="E10" s="215">
        <v>7470</v>
      </c>
      <c r="F10" s="215">
        <v>15106</v>
      </c>
      <c r="G10" s="215">
        <v>7867</v>
      </c>
      <c r="H10" s="215">
        <v>7239</v>
      </c>
      <c r="I10" s="215">
        <v>14957</v>
      </c>
      <c r="J10" s="215">
        <v>7943</v>
      </c>
      <c r="K10" s="215">
        <v>7014</v>
      </c>
      <c r="L10" s="215">
        <v>14894</v>
      </c>
      <c r="M10" s="215">
        <v>8027</v>
      </c>
      <c r="N10" s="215">
        <v>6867</v>
      </c>
      <c r="O10" s="215">
        <v>14868</v>
      </c>
      <c r="P10" s="215">
        <v>8072</v>
      </c>
      <c r="Q10" s="215">
        <v>6796</v>
      </c>
      <c r="R10" s="215">
        <v>14850</v>
      </c>
      <c r="S10" s="215">
        <v>8068</v>
      </c>
      <c r="T10" s="215">
        <v>6782</v>
      </c>
      <c r="U10" s="215">
        <v>14830</v>
      </c>
      <c r="V10" s="215">
        <v>8026</v>
      </c>
      <c r="W10" s="215">
        <v>6804</v>
      </c>
      <c r="X10" s="215">
        <v>14813</v>
      </c>
      <c r="Y10" s="215">
        <v>7950</v>
      </c>
      <c r="Z10" s="215">
        <v>6863</v>
      </c>
      <c r="AA10" s="215">
        <v>14858</v>
      </c>
      <c r="AB10" s="215">
        <v>7895</v>
      </c>
      <c r="AC10" s="215">
        <v>6963</v>
      </c>
      <c r="AD10" s="215">
        <v>14987</v>
      </c>
      <c r="AE10" s="215">
        <v>7902</v>
      </c>
      <c r="AF10" s="215">
        <v>7085</v>
      </c>
      <c r="AG10" s="218">
        <v>17427</v>
      </c>
      <c r="AH10" s="215">
        <v>8702</v>
      </c>
      <c r="AI10" s="217">
        <v>8725</v>
      </c>
    </row>
    <row r="11" spans="2:35" ht="15" x14ac:dyDescent="0.25">
      <c r="B11" s="213" t="s">
        <v>907</v>
      </c>
      <c r="C11" s="214">
        <v>14107</v>
      </c>
      <c r="D11" s="215">
        <v>6872</v>
      </c>
      <c r="E11" s="215">
        <v>7235</v>
      </c>
      <c r="F11" s="215">
        <v>14033</v>
      </c>
      <c r="G11" s="215">
        <v>6859</v>
      </c>
      <c r="H11" s="215">
        <v>7174</v>
      </c>
      <c r="I11" s="215">
        <v>13937</v>
      </c>
      <c r="J11" s="215">
        <v>6850</v>
      </c>
      <c r="K11" s="215">
        <v>7087</v>
      </c>
      <c r="L11" s="215">
        <v>13842</v>
      </c>
      <c r="M11" s="215">
        <v>6857</v>
      </c>
      <c r="N11" s="215">
        <v>6985</v>
      </c>
      <c r="O11" s="215">
        <v>13731</v>
      </c>
      <c r="P11" s="215">
        <v>6884</v>
      </c>
      <c r="Q11" s="215">
        <v>6847</v>
      </c>
      <c r="R11" s="215">
        <v>13629</v>
      </c>
      <c r="S11" s="215">
        <v>6935</v>
      </c>
      <c r="T11" s="215">
        <v>6694</v>
      </c>
      <c r="U11" s="215">
        <v>13551</v>
      </c>
      <c r="V11" s="215">
        <v>7028</v>
      </c>
      <c r="W11" s="215">
        <v>6523</v>
      </c>
      <c r="X11" s="215">
        <v>13486</v>
      </c>
      <c r="Y11" s="215">
        <v>7133</v>
      </c>
      <c r="Z11" s="215">
        <v>6353</v>
      </c>
      <c r="AA11" s="215">
        <v>13433</v>
      </c>
      <c r="AB11" s="215">
        <v>7224</v>
      </c>
      <c r="AC11" s="215">
        <v>6209</v>
      </c>
      <c r="AD11" s="215">
        <v>13384</v>
      </c>
      <c r="AE11" s="215">
        <v>7269</v>
      </c>
      <c r="AF11" s="215">
        <v>6115</v>
      </c>
      <c r="AG11" s="218">
        <v>16384</v>
      </c>
      <c r="AH11" s="215">
        <v>7996</v>
      </c>
      <c r="AI11" s="217">
        <v>8388</v>
      </c>
    </row>
    <row r="12" spans="2:35" ht="15" x14ac:dyDescent="0.25">
      <c r="B12" s="213" t="s">
        <v>908</v>
      </c>
      <c r="C12" s="214">
        <v>13500</v>
      </c>
      <c r="D12" s="215">
        <v>6316</v>
      </c>
      <c r="E12" s="215">
        <v>7184</v>
      </c>
      <c r="F12" s="215">
        <v>13344</v>
      </c>
      <c r="G12" s="215">
        <v>6270</v>
      </c>
      <c r="H12" s="215">
        <v>7074</v>
      </c>
      <c r="I12" s="215">
        <v>13243</v>
      </c>
      <c r="J12" s="215">
        <v>6257</v>
      </c>
      <c r="K12" s="215">
        <v>6986</v>
      </c>
      <c r="L12" s="215">
        <v>13167</v>
      </c>
      <c r="M12" s="215">
        <v>6250</v>
      </c>
      <c r="N12" s="215">
        <v>6917</v>
      </c>
      <c r="O12" s="215">
        <v>13075</v>
      </c>
      <c r="P12" s="215">
        <v>6232</v>
      </c>
      <c r="Q12" s="215">
        <v>6843</v>
      </c>
      <c r="R12" s="215">
        <v>12998</v>
      </c>
      <c r="S12" s="215">
        <v>6232</v>
      </c>
      <c r="T12" s="215">
        <v>6766</v>
      </c>
      <c r="U12" s="215">
        <v>12907</v>
      </c>
      <c r="V12" s="215">
        <v>6209</v>
      </c>
      <c r="W12" s="215">
        <v>6698</v>
      </c>
      <c r="X12" s="215">
        <v>12829</v>
      </c>
      <c r="Y12" s="215">
        <v>6209</v>
      </c>
      <c r="Z12" s="215">
        <v>6620</v>
      </c>
      <c r="AA12" s="215">
        <v>12752</v>
      </c>
      <c r="AB12" s="215">
        <v>6230</v>
      </c>
      <c r="AC12" s="215">
        <v>6522</v>
      </c>
      <c r="AD12" s="215">
        <v>12666</v>
      </c>
      <c r="AE12" s="215">
        <v>6265</v>
      </c>
      <c r="AF12" s="215">
        <v>6401</v>
      </c>
      <c r="AG12" s="218">
        <v>14889</v>
      </c>
      <c r="AH12" s="215">
        <v>7856</v>
      </c>
      <c r="AI12" s="217">
        <v>7033</v>
      </c>
    </row>
    <row r="13" spans="2:35" ht="15" x14ac:dyDescent="0.25">
      <c r="B13" s="213" t="s">
        <v>909</v>
      </c>
      <c r="C13" s="214">
        <v>14421</v>
      </c>
      <c r="D13" s="215">
        <v>6654</v>
      </c>
      <c r="E13" s="215">
        <v>7767</v>
      </c>
      <c r="F13" s="215">
        <v>14098</v>
      </c>
      <c r="G13" s="215">
        <v>6498</v>
      </c>
      <c r="H13" s="215">
        <v>7600</v>
      </c>
      <c r="I13" s="215">
        <v>13703</v>
      </c>
      <c r="J13" s="215">
        <v>6307</v>
      </c>
      <c r="K13" s="215">
        <v>7396</v>
      </c>
      <c r="L13" s="215">
        <v>13322</v>
      </c>
      <c r="M13" s="215">
        <v>6133</v>
      </c>
      <c r="N13" s="215">
        <v>7189</v>
      </c>
      <c r="O13" s="215">
        <v>13013</v>
      </c>
      <c r="P13" s="215">
        <v>6001</v>
      </c>
      <c r="Q13" s="215">
        <v>7012</v>
      </c>
      <c r="R13" s="215">
        <v>12798</v>
      </c>
      <c r="S13" s="215">
        <v>5910</v>
      </c>
      <c r="T13" s="215">
        <v>6888</v>
      </c>
      <c r="U13" s="215">
        <v>12666</v>
      </c>
      <c r="V13" s="215">
        <v>5872</v>
      </c>
      <c r="W13" s="215">
        <v>6794</v>
      </c>
      <c r="X13" s="215">
        <v>12580</v>
      </c>
      <c r="Y13" s="215">
        <v>5865</v>
      </c>
      <c r="Z13" s="215">
        <v>6715</v>
      </c>
      <c r="AA13" s="215">
        <v>12486</v>
      </c>
      <c r="AB13" s="215">
        <v>5842</v>
      </c>
      <c r="AC13" s="215">
        <v>6644</v>
      </c>
      <c r="AD13" s="215">
        <v>12371</v>
      </c>
      <c r="AE13" s="215">
        <v>5817</v>
      </c>
      <c r="AF13" s="215">
        <v>6554</v>
      </c>
      <c r="AG13" s="218">
        <v>14055</v>
      </c>
      <c r="AH13" s="215">
        <v>7359</v>
      </c>
      <c r="AI13" s="217">
        <v>6696</v>
      </c>
    </row>
    <row r="14" spans="2:35" ht="15" x14ac:dyDescent="0.25">
      <c r="B14" s="213" t="s">
        <v>910</v>
      </c>
      <c r="C14" s="214">
        <v>13598</v>
      </c>
      <c r="D14" s="215">
        <v>6274</v>
      </c>
      <c r="E14" s="215">
        <v>7324</v>
      </c>
      <c r="F14" s="215">
        <v>13811</v>
      </c>
      <c r="G14" s="215">
        <v>6354</v>
      </c>
      <c r="H14" s="215">
        <v>7457</v>
      </c>
      <c r="I14" s="215">
        <v>13981</v>
      </c>
      <c r="J14" s="215">
        <v>6419</v>
      </c>
      <c r="K14" s="215">
        <v>7562</v>
      </c>
      <c r="L14" s="215">
        <v>14089</v>
      </c>
      <c r="M14" s="215">
        <v>6452</v>
      </c>
      <c r="N14" s="215">
        <v>7637</v>
      </c>
      <c r="O14" s="215">
        <v>14061</v>
      </c>
      <c r="P14" s="215">
        <v>6423</v>
      </c>
      <c r="Q14" s="215">
        <v>7638</v>
      </c>
      <c r="R14" s="215">
        <v>13890</v>
      </c>
      <c r="S14" s="215">
        <v>6343</v>
      </c>
      <c r="T14" s="215">
        <v>7547</v>
      </c>
      <c r="U14" s="215">
        <v>13592</v>
      </c>
      <c r="V14" s="215">
        <v>6193</v>
      </c>
      <c r="W14" s="215">
        <v>7399</v>
      </c>
      <c r="X14" s="215">
        <v>13203</v>
      </c>
      <c r="Y14" s="215">
        <v>6006</v>
      </c>
      <c r="Z14" s="215">
        <v>7197</v>
      </c>
      <c r="AA14" s="215">
        <v>12829</v>
      </c>
      <c r="AB14" s="215">
        <v>5844</v>
      </c>
      <c r="AC14" s="215">
        <v>6985</v>
      </c>
      <c r="AD14" s="215">
        <v>12522</v>
      </c>
      <c r="AE14" s="215">
        <v>5706</v>
      </c>
      <c r="AF14" s="215">
        <v>6816</v>
      </c>
      <c r="AG14" s="218">
        <v>14260</v>
      </c>
      <c r="AH14" s="215">
        <v>6677</v>
      </c>
      <c r="AI14" s="217">
        <v>7583</v>
      </c>
    </row>
    <row r="15" spans="2:35" ht="15" x14ac:dyDescent="0.25">
      <c r="B15" s="213" t="s">
        <v>911</v>
      </c>
      <c r="C15" s="214">
        <v>12135</v>
      </c>
      <c r="D15" s="215">
        <v>5598</v>
      </c>
      <c r="E15" s="215">
        <v>6537</v>
      </c>
      <c r="F15" s="215">
        <v>12350</v>
      </c>
      <c r="G15" s="215">
        <v>5698</v>
      </c>
      <c r="H15" s="215">
        <v>6652</v>
      </c>
      <c r="I15" s="215">
        <v>12571</v>
      </c>
      <c r="J15" s="215">
        <v>5792</v>
      </c>
      <c r="K15" s="215">
        <v>6779</v>
      </c>
      <c r="L15" s="215">
        <v>12758</v>
      </c>
      <c r="M15" s="215">
        <v>5872</v>
      </c>
      <c r="N15" s="215">
        <v>6886</v>
      </c>
      <c r="O15" s="215">
        <v>12957</v>
      </c>
      <c r="P15" s="215">
        <v>5958</v>
      </c>
      <c r="Q15" s="215">
        <v>6999</v>
      </c>
      <c r="R15" s="215">
        <v>13166</v>
      </c>
      <c r="S15" s="215">
        <v>6039</v>
      </c>
      <c r="T15" s="215">
        <v>7127</v>
      </c>
      <c r="U15" s="215">
        <v>13384</v>
      </c>
      <c r="V15" s="215">
        <v>6119</v>
      </c>
      <c r="W15" s="215">
        <v>7265</v>
      </c>
      <c r="X15" s="215">
        <v>13566</v>
      </c>
      <c r="Y15" s="215">
        <v>6189</v>
      </c>
      <c r="Z15" s="215">
        <v>7377</v>
      </c>
      <c r="AA15" s="215">
        <v>13672</v>
      </c>
      <c r="AB15" s="215">
        <v>6221</v>
      </c>
      <c r="AC15" s="215">
        <v>7451</v>
      </c>
      <c r="AD15" s="215">
        <v>13622</v>
      </c>
      <c r="AE15" s="215">
        <v>6186</v>
      </c>
      <c r="AF15" s="215">
        <v>7436</v>
      </c>
      <c r="AG15" s="218">
        <v>14032</v>
      </c>
      <c r="AH15" s="215">
        <v>6431</v>
      </c>
      <c r="AI15" s="217">
        <v>7601</v>
      </c>
    </row>
    <row r="16" spans="2:35" ht="15" x14ac:dyDescent="0.25">
      <c r="B16" s="213" t="s">
        <v>912</v>
      </c>
      <c r="C16" s="214">
        <v>10311</v>
      </c>
      <c r="D16" s="215">
        <v>4764</v>
      </c>
      <c r="E16" s="215">
        <v>5547</v>
      </c>
      <c r="F16" s="215">
        <v>10596</v>
      </c>
      <c r="G16" s="215">
        <v>4887</v>
      </c>
      <c r="H16" s="215">
        <v>5709</v>
      </c>
      <c r="I16" s="215">
        <v>10871</v>
      </c>
      <c r="J16" s="215">
        <v>5001</v>
      </c>
      <c r="K16" s="215">
        <v>5870</v>
      </c>
      <c r="L16" s="215">
        <v>11144</v>
      </c>
      <c r="M16" s="215">
        <v>5122</v>
      </c>
      <c r="N16" s="215">
        <v>6022</v>
      </c>
      <c r="O16" s="215">
        <v>11400</v>
      </c>
      <c r="P16" s="215">
        <v>5232</v>
      </c>
      <c r="Q16" s="215">
        <v>6168</v>
      </c>
      <c r="R16" s="215">
        <v>11640</v>
      </c>
      <c r="S16" s="215">
        <v>5339</v>
      </c>
      <c r="T16" s="215">
        <v>6301</v>
      </c>
      <c r="U16" s="215">
        <v>11858</v>
      </c>
      <c r="V16" s="215">
        <v>5434</v>
      </c>
      <c r="W16" s="215">
        <v>6424</v>
      </c>
      <c r="X16" s="215">
        <v>12050</v>
      </c>
      <c r="Y16" s="215">
        <v>5518</v>
      </c>
      <c r="Z16" s="215">
        <v>6532</v>
      </c>
      <c r="AA16" s="215">
        <v>12239</v>
      </c>
      <c r="AB16" s="215">
        <v>5606</v>
      </c>
      <c r="AC16" s="215">
        <v>6633</v>
      </c>
      <c r="AD16" s="215">
        <v>12433</v>
      </c>
      <c r="AE16" s="215">
        <v>5692</v>
      </c>
      <c r="AF16" s="215">
        <v>6741</v>
      </c>
      <c r="AG16" s="218">
        <v>13160</v>
      </c>
      <c r="AH16" s="215">
        <v>6015</v>
      </c>
      <c r="AI16" s="217">
        <v>7145</v>
      </c>
    </row>
    <row r="17" spans="1:35" ht="15" x14ac:dyDescent="0.25">
      <c r="B17" s="213" t="s">
        <v>913</v>
      </c>
      <c r="C17" s="214">
        <v>8296</v>
      </c>
      <c r="D17" s="215">
        <v>3855</v>
      </c>
      <c r="E17" s="215">
        <v>4441</v>
      </c>
      <c r="F17" s="215">
        <v>8578</v>
      </c>
      <c r="G17" s="215">
        <v>3978</v>
      </c>
      <c r="H17" s="215">
        <v>4600</v>
      </c>
      <c r="I17" s="215">
        <v>8853</v>
      </c>
      <c r="J17" s="215">
        <v>4098</v>
      </c>
      <c r="K17" s="215">
        <v>4755</v>
      </c>
      <c r="L17" s="215">
        <v>9135</v>
      </c>
      <c r="M17" s="215">
        <v>4217</v>
      </c>
      <c r="N17" s="215">
        <v>4918</v>
      </c>
      <c r="O17" s="215">
        <v>9412</v>
      </c>
      <c r="P17" s="215">
        <v>4334</v>
      </c>
      <c r="Q17" s="215">
        <v>5078</v>
      </c>
      <c r="R17" s="215">
        <v>9685</v>
      </c>
      <c r="S17" s="215">
        <v>4455</v>
      </c>
      <c r="T17" s="215">
        <v>5230</v>
      </c>
      <c r="U17" s="215">
        <v>9964</v>
      </c>
      <c r="V17" s="215">
        <v>4573</v>
      </c>
      <c r="W17" s="215">
        <v>5391</v>
      </c>
      <c r="X17" s="215">
        <v>10223</v>
      </c>
      <c r="Y17" s="215">
        <v>4678</v>
      </c>
      <c r="Z17" s="215">
        <v>5545</v>
      </c>
      <c r="AA17" s="215">
        <v>10480</v>
      </c>
      <c r="AB17" s="215">
        <v>4786</v>
      </c>
      <c r="AC17" s="215">
        <v>5694</v>
      </c>
      <c r="AD17" s="215">
        <v>10698</v>
      </c>
      <c r="AE17" s="215">
        <v>4881</v>
      </c>
      <c r="AF17" s="215">
        <v>5817</v>
      </c>
      <c r="AG17" s="218">
        <v>10291</v>
      </c>
      <c r="AH17" s="215">
        <v>5256</v>
      </c>
      <c r="AI17" s="217">
        <v>5035</v>
      </c>
    </row>
    <row r="18" spans="1:35" ht="15" x14ac:dyDescent="0.25">
      <c r="B18" s="213" t="s">
        <v>914</v>
      </c>
      <c r="C18" s="214">
        <v>6343</v>
      </c>
      <c r="D18" s="215">
        <v>2857</v>
      </c>
      <c r="E18" s="215">
        <v>3486</v>
      </c>
      <c r="F18" s="215">
        <v>6561</v>
      </c>
      <c r="G18" s="215">
        <v>2979</v>
      </c>
      <c r="H18" s="215">
        <v>3582</v>
      </c>
      <c r="I18" s="215">
        <v>6840</v>
      </c>
      <c r="J18" s="215">
        <v>3138</v>
      </c>
      <c r="K18" s="215">
        <v>3702</v>
      </c>
      <c r="L18" s="215">
        <v>7104</v>
      </c>
      <c r="M18" s="215">
        <v>3275</v>
      </c>
      <c r="N18" s="215">
        <v>3829</v>
      </c>
      <c r="O18" s="215">
        <v>7350</v>
      </c>
      <c r="P18" s="215">
        <v>3400</v>
      </c>
      <c r="Q18" s="215">
        <v>3950</v>
      </c>
      <c r="R18" s="215">
        <v>7605</v>
      </c>
      <c r="S18" s="215">
        <v>3515</v>
      </c>
      <c r="T18" s="215">
        <v>4090</v>
      </c>
      <c r="U18" s="215">
        <v>7868</v>
      </c>
      <c r="V18" s="215">
        <v>3632</v>
      </c>
      <c r="W18" s="215">
        <v>4236</v>
      </c>
      <c r="X18" s="215">
        <v>8113</v>
      </c>
      <c r="Y18" s="215">
        <v>3730</v>
      </c>
      <c r="Z18" s="215">
        <v>4383</v>
      </c>
      <c r="AA18" s="215">
        <v>8376</v>
      </c>
      <c r="AB18" s="215">
        <v>3837</v>
      </c>
      <c r="AC18" s="215">
        <v>4539</v>
      </c>
      <c r="AD18" s="215">
        <v>8644</v>
      </c>
      <c r="AE18" s="215">
        <v>3952</v>
      </c>
      <c r="AF18" s="215">
        <v>4692</v>
      </c>
      <c r="AG18" s="218">
        <v>9218</v>
      </c>
      <c r="AH18" s="215">
        <v>4217</v>
      </c>
      <c r="AI18" s="217">
        <v>5001</v>
      </c>
    </row>
    <row r="19" spans="1:35" ht="15" x14ac:dyDescent="0.25">
      <c r="B19" s="213" t="s">
        <v>915</v>
      </c>
      <c r="C19" s="214">
        <v>5611</v>
      </c>
      <c r="D19" s="215">
        <v>2522</v>
      </c>
      <c r="E19" s="215">
        <v>3089</v>
      </c>
      <c r="F19" s="215">
        <v>5452</v>
      </c>
      <c r="G19" s="215">
        <v>2414</v>
      </c>
      <c r="H19" s="215">
        <v>3038</v>
      </c>
      <c r="I19" s="215">
        <v>5368</v>
      </c>
      <c r="J19" s="215">
        <v>2358</v>
      </c>
      <c r="K19" s="215">
        <v>3010</v>
      </c>
      <c r="L19" s="215">
        <v>5359</v>
      </c>
      <c r="M19" s="215">
        <v>2345</v>
      </c>
      <c r="N19" s="215">
        <v>3014</v>
      </c>
      <c r="O19" s="215">
        <v>5466</v>
      </c>
      <c r="P19" s="215">
        <v>2395</v>
      </c>
      <c r="Q19" s="215">
        <v>3071</v>
      </c>
      <c r="R19" s="215">
        <v>5621</v>
      </c>
      <c r="S19" s="215">
        <v>2484</v>
      </c>
      <c r="T19" s="215">
        <v>3137</v>
      </c>
      <c r="U19" s="215">
        <v>5829</v>
      </c>
      <c r="V19" s="215">
        <v>2607</v>
      </c>
      <c r="W19" s="215">
        <v>3222</v>
      </c>
      <c r="X19" s="215">
        <v>6054</v>
      </c>
      <c r="Y19" s="215">
        <v>2724</v>
      </c>
      <c r="Z19" s="215">
        <v>3330</v>
      </c>
      <c r="AA19" s="215">
        <v>6276</v>
      </c>
      <c r="AB19" s="215">
        <v>2838</v>
      </c>
      <c r="AC19" s="215">
        <v>3438</v>
      </c>
      <c r="AD19" s="215">
        <v>6473</v>
      </c>
      <c r="AE19" s="215">
        <v>2922</v>
      </c>
      <c r="AF19" s="215">
        <v>3551</v>
      </c>
      <c r="AG19" s="218">
        <v>6770</v>
      </c>
      <c r="AH19" s="215">
        <v>3016</v>
      </c>
      <c r="AI19" s="217">
        <v>3754</v>
      </c>
    </row>
    <row r="20" spans="1:35" ht="15" x14ac:dyDescent="0.25">
      <c r="B20" s="213" t="s">
        <v>916</v>
      </c>
      <c r="C20" s="214">
        <v>4477</v>
      </c>
      <c r="D20" s="215">
        <v>2016</v>
      </c>
      <c r="E20" s="215">
        <v>2461</v>
      </c>
      <c r="F20" s="215">
        <v>4652</v>
      </c>
      <c r="G20" s="215">
        <v>2103</v>
      </c>
      <c r="H20" s="215">
        <v>2549</v>
      </c>
      <c r="I20" s="215">
        <v>4758</v>
      </c>
      <c r="J20" s="215">
        <v>2147</v>
      </c>
      <c r="K20" s="215">
        <v>2611</v>
      </c>
      <c r="L20" s="215">
        <v>4759</v>
      </c>
      <c r="M20" s="215">
        <v>2133</v>
      </c>
      <c r="N20" s="215">
        <v>2626</v>
      </c>
      <c r="O20" s="215">
        <v>4679</v>
      </c>
      <c r="P20" s="215">
        <v>2072</v>
      </c>
      <c r="Q20" s="215">
        <v>2607</v>
      </c>
      <c r="R20" s="215">
        <v>4692</v>
      </c>
      <c r="S20" s="215">
        <v>2059</v>
      </c>
      <c r="T20" s="215">
        <v>2633</v>
      </c>
      <c r="U20" s="215">
        <v>4596</v>
      </c>
      <c r="V20" s="215">
        <v>1988</v>
      </c>
      <c r="W20" s="215">
        <v>2608</v>
      </c>
      <c r="X20" s="215">
        <v>4483</v>
      </c>
      <c r="Y20" s="215">
        <v>1909</v>
      </c>
      <c r="Z20" s="215">
        <v>2574</v>
      </c>
      <c r="AA20" s="215">
        <v>4406</v>
      </c>
      <c r="AB20" s="215">
        <v>1854</v>
      </c>
      <c r="AC20" s="215">
        <v>2552</v>
      </c>
      <c r="AD20" s="215">
        <v>4419</v>
      </c>
      <c r="AE20" s="215">
        <v>1861</v>
      </c>
      <c r="AF20" s="215">
        <v>2558</v>
      </c>
      <c r="AG20" s="218">
        <v>4656</v>
      </c>
      <c r="AH20" s="215">
        <v>1972</v>
      </c>
      <c r="AI20" s="217">
        <v>2684</v>
      </c>
    </row>
    <row r="21" spans="1:35" ht="15.75" thickBot="1" x14ac:dyDescent="0.3">
      <c r="B21" s="219" t="s">
        <v>917</v>
      </c>
      <c r="C21" s="220">
        <v>4367</v>
      </c>
      <c r="D21" s="221">
        <v>1811</v>
      </c>
      <c r="E21" s="221">
        <v>2556</v>
      </c>
      <c r="F21" s="221">
        <v>4521</v>
      </c>
      <c r="G21" s="221">
        <v>1882</v>
      </c>
      <c r="H21" s="221">
        <v>2639</v>
      </c>
      <c r="I21" s="221">
        <v>4660</v>
      </c>
      <c r="J21" s="221">
        <v>1942</v>
      </c>
      <c r="K21" s="221">
        <v>2718</v>
      </c>
      <c r="L21" s="221">
        <v>4804</v>
      </c>
      <c r="M21" s="221">
        <v>2005</v>
      </c>
      <c r="N21" s="221">
        <v>2799</v>
      </c>
      <c r="O21" s="221">
        <v>4945</v>
      </c>
      <c r="P21" s="221">
        <v>2061</v>
      </c>
      <c r="Q21" s="221">
        <v>2884</v>
      </c>
      <c r="R21" s="221">
        <v>5091</v>
      </c>
      <c r="S21" s="221">
        <v>2122</v>
      </c>
      <c r="T21" s="221">
        <v>2969</v>
      </c>
      <c r="U21" s="221">
        <v>5232</v>
      </c>
      <c r="V21" s="221">
        <v>2177</v>
      </c>
      <c r="W21" s="221">
        <v>3055</v>
      </c>
      <c r="X21" s="221">
        <v>5366</v>
      </c>
      <c r="Y21" s="221">
        <v>2228</v>
      </c>
      <c r="Z21" s="221">
        <v>3138</v>
      </c>
      <c r="AA21" s="221">
        <v>5482</v>
      </c>
      <c r="AB21" s="221">
        <v>2264</v>
      </c>
      <c r="AC21" s="221">
        <v>3218</v>
      </c>
      <c r="AD21" s="221">
        <v>5596</v>
      </c>
      <c r="AE21" s="221">
        <v>2301</v>
      </c>
      <c r="AF21" s="221">
        <v>3295</v>
      </c>
      <c r="AG21" s="222">
        <v>6465</v>
      </c>
      <c r="AH21" s="221">
        <v>2580</v>
      </c>
      <c r="AI21" s="223">
        <v>3885</v>
      </c>
    </row>
    <row r="23" spans="1:35" ht="15" thickBot="1" x14ac:dyDescent="0.25"/>
    <row r="24" spans="1:35" ht="15.75" thickBot="1" x14ac:dyDescent="0.3">
      <c r="B24" s="224"/>
      <c r="C24" s="363">
        <v>2011</v>
      </c>
      <c r="D24" s="364"/>
      <c r="E24" s="365"/>
      <c r="F24" s="366">
        <v>2012</v>
      </c>
      <c r="G24" s="364"/>
      <c r="H24" s="365"/>
      <c r="I24" s="366">
        <v>2013</v>
      </c>
      <c r="J24" s="364"/>
      <c r="K24" s="365"/>
      <c r="L24" s="366">
        <v>2014</v>
      </c>
      <c r="M24" s="364"/>
      <c r="N24" s="365"/>
      <c r="O24" s="366">
        <v>2015</v>
      </c>
      <c r="P24" s="364"/>
      <c r="Q24" s="365"/>
      <c r="R24" s="366">
        <v>2016</v>
      </c>
      <c r="S24" s="364"/>
      <c r="T24" s="365"/>
      <c r="U24" s="366">
        <v>2017</v>
      </c>
      <c r="V24" s="364"/>
      <c r="W24" s="365"/>
      <c r="X24" s="366">
        <v>2018</v>
      </c>
      <c r="Y24" s="364"/>
      <c r="Z24" s="365"/>
      <c r="AA24" s="366">
        <v>2019</v>
      </c>
      <c r="AB24" s="364"/>
      <c r="AC24" s="365"/>
      <c r="AD24" s="366">
        <v>2020</v>
      </c>
      <c r="AE24" s="364"/>
      <c r="AF24" s="365"/>
      <c r="AG24" s="366">
        <v>2021</v>
      </c>
      <c r="AH24" s="364"/>
      <c r="AI24" s="367"/>
    </row>
    <row r="25" spans="1:35" ht="15.75" thickBot="1" x14ac:dyDescent="0.3">
      <c r="A25" s="225" t="s">
        <v>918</v>
      </c>
      <c r="B25" s="226" t="s">
        <v>919</v>
      </c>
      <c r="C25" s="226" t="s">
        <v>868</v>
      </c>
      <c r="D25" s="226" t="s">
        <v>920</v>
      </c>
      <c r="E25" s="226" t="s">
        <v>870</v>
      </c>
      <c r="F25" s="226" t="s">
        <v>871</v>
      </c>
      <c r="G25" s="226" t="s">
        <v>921</v>
      </c>
      <c r="H25" s="226" t="s">
        <v>873</v>
      </c>
      <c r="I25" s="226" t="s">
        <v>874</v>
      </c>
      <c r="J25" s="226" t="s">
        <v>922</v>
      </c>
      <c r="K25" s="226" t="s">
        <v>876</v>
      </c>
      <c r="L25" s="226" t="s">
        <v>877</v>
      </c>
      <c r="M25" s="226" t="s">
        <v>923</v>
      </c>
      <c r="N25" s="226" t="s">
        <v>879</v>
      </c>
      <c r="O25" s="226" t="s">
        <v>880</v>
      </c>
      <c r="P25" s="226" t="s">
        <v>924</v>
      </c>
      <c r="Q25" s="226" t="s">
        <v>882</v>
      </c>
      <c r="R25" s="226" t="s">
        <v>883</v>
      </c>
      <c r="S25" s="226" t="s">
        <v>925</v>
      </c>
      <c r="T25" s="226" t="s">
        <v>885</v>
      </c>
      <c r="U25" s="226" t="s">
        <v>886</v>
      </c>
      <c r="V25" s="226" t="s">
        <v>926</v>
      </c>
      <c r="W25" s="226" t="s">
        <v>888</v>
      </c>
      <c r="X25" s="226" t="s">
        <v>889</v>
      </c>
      <c r="Y25" s="226" t="s">
        <v>927</v>
      </c>
      <c r="Z25" s="226" t="s">
        <v>891</v>
      </c>
      <c r="AA25" s="226" t="s">
        <v>892</v>
      </c>
      <c r="AB25" s="226" t="s">
        <v>928</v>
      </c>
      <c r="AC25" s="226" t="s">
        <v>894</v>
      </c>
      <c r="AD25" s="226" t="s">
        <v>895</v>
      </c>
      <c r="AE25" s="226" t="s">
        <v>929</v>
      </c>
      <c r="AF25" s="226" t="s">
        <v>897</v>
      </c>
      <c r="AG25" s="226" t="s">
        <v>898</v>
      </c>
      <c r="AH25" s="226" t="s">
        <v>930</v>
      </c>
      <c r="AI25" s="227" t="s">
        <v>900</v>
      </c>
    </row>
    <row r="26" spans="1:35" x14ac:dyDescent="0.2">
      <c r="A26" s="228"/>
      <c r="B26" s="229" t="s">
        <v>931</v>
      </c>
      <c r="C26" s="230">
        <v>170111.5</v>
      </c>
      <c r="D26" s="231">
        <v>82067</v>
      </c>
      <c r="E26" s="231">
        <v>88044.5</v>
      </c>
      <c r="F26" s="231">
        <v>170352.5</v>
      </c>
      <c r="G26" s="231">
        <v>82224</v>
      </c>
      <c r="H26" s="231">
        <v>88128.5</v>
      </c>
      <c r="I26" s="231">
        <v>170537.5</v>
      </c>
      <c r="J26" s="231">
        <v>82382</v>
      </c>
      <c r="K26" s="231">
        <v>88155.5</v>
      </c>
      <c r="L26" s="231">
        <v>170666.5</v>
      </c>
      <c r="M26" s="231">
        <v>82495</v>
      </c>
      <c r="N26" s="231">
        <v>88171.5</v>
      </c>
      <c r="O26" s="231">
        <v>170716</v>
      </c>
      <c r="P26" s="231">
        <v>82548.5</v>
      </c>
      <c r="Q26" s="231">
        <v>88167.5</v>
      </c>
      <c r="R26" s="231">
        <v>170802.5</v>
      </c>
      <c r="S26" s="231">
        <v>82648</v>
      </c>
      <c r="T26" s="231">
        <v>88154.5</v>
      </c>
      <c r="U26" s="231">
        <v>170773.5</v>
      </c>
      <c r="V26" s="231">
        <v>82663</v>
      </c>
      <c r="W26" s="231">
        <v>88110.5</v>
      </c>
      <c r="X26" s="231">
        <v>170636</v>
      </c>
      <c r="Y26" s="231">
        <v>82614.5</v>
      </c>
      <c r="Z26" s="231">
        <v>88021.5</v>
      </c>
      <c r="AA26" s="231">
        <v>170463.5</v>
      </c>
      <c r="AB26" s="231">
        <v>82561.5</v>
      </c>
      <c r="AC26" s="231">
        <v>87902</v>
      </c>
      <c r="AD26" s="231">
        <v>170251</v>
      </c>
      <c r="AE26" s="231">
        <v>82473</v>
      </c>
      <c r="AF26" s="231">
        <v>87778</v>
      </c>
      <c r="AG26" s="231">
        <v>186672</v>
      </c>
      <c r="AH26" s="231">
        <v>91349.5</v>
      </c>
      <c r="AI26" s="232">
        <v>95322.5</v>
      </c>
    </row>
    <row r="27" spans="1:35" x14ac:dyDescent="0.2">
      <c r="A27" s="233"/>
      <c r="B27" s="234" t="s">
        <v>932</v>
      </c>
      <c r="C27" s="230">
        <v>66815</v>
      </c>
      <c r="D27" s="231">
        <v>30352.5</v>
      </c>
      <c r="E27" s="231">
        <v>36462.5</v>
      </c>
      <c r="F27" s="231">
        <v>67309.5</v>
      </c>
      <c r="G27" s="231">
        <v>30411</v>
      </c>
      <c r="H27" s="231">
        <v>36898.5</v>
      </c>
      <c r="I27" s="231">
        <v>67806</v>
      </c>
      <c r="J27" s="231">
        <v>30483</v>
      </c>
      <c r="K27" s="231">
        <v>37323</v>
      </c>
      <c r="L27" s="231">
        <v>68183.5</v>
      </c>
      <c r="M27" s="231">
        <v>30480.5</v>
      </c>
      <c r="N27" s="231">
        <v>37703</v>
      </c>
      <c r="O27" s="231">
        <v>68504</v>
      </c>
      <c r="P27" s="231">
        <v>30463</v>
      </c>
      <c r="Q27" s="231">
        <v>38041</v>
      </c>
      <c r="R27" s="231">
        <v>69001</v>
      </c>
      <c r="S27" s="231">
        <v>30576.5</v>
      </c>
      <c r="T27" s="231">
        <v>38424.5</v>
      </c>
      <c r="U27" s="231">
        <v>69408.5</v>
      </c>
      <c r="V27" s="231">
        <v>30647.5</v>
      </c>
      <c r="W27" s="231">
        <v>38761</v>
      </c>
      <c r="X27" s="231">
        <v>69751</v>
      </c>
      <c r="Y27" s="231">
        <v>30671</v>
      </c>
      <c r="Z27" s="231">
        <v>39080</v>
      </c>
      <c r="AA27" s="231">
        <v>70021.5</v>
      </c>
      <c r="AB27" s="231">
        <v>30673</v>
      </c>
      <c r="AC27" s="231">
        <v>39348.5</v>
      </c>
      <c r="AD27" s="231">
        <v>70297</v>
      </c>
      <c r="AE27" s="231">
        <v>30671.5</v>
      </c>
      <c r="AF27" s="231">
        <v>39625.5</v>
      </c>
      <c r="AG27" s="231">
        <v>74536.5</v>
      </c>
      <c r="AH27" s="231">
        <v>33066</v>
      </c>
      <c r="AI27" s="232">
        <v>41470.5</v>
      </c>
    </row>
    <row r="28" spans="1:35" x14ac:dyDescent="0.2">
      <c r="A28" s="228"/>
      <c r="B28" s="235" t="s">
        <v>933</v>
      </c>
      <c r="C28" s="230">
        <v>103296.5</v>
      </c>
      <c r="D28" s="231">
        <v>51714.5</v>
      </c>
      <c r="E28" s="231">
        <v>51582</v>
      </c>
      <c r="F28" s="231">
        <v>103043</v>
      </c>
      <c r="G28" s="231">
        <v>51813</v>
      </c>
      <c r="H28" s="231">
        <v>51230</v>
      </c>
      <c r="I28" s="231">
        <v>102731.5</v>
      </c>
      <c r="J28" s="231">
        <v>51899</v>
      </c>
      <c r="K28" s="231">
        <v>50832.5</v>
      </c>
      <c r="L28" s="231">
        <v>102483</v>
      </c>
      <c r="M28" s="231">
        <v>52014.5</v>
      </c>
      <c r="N28" s="231">
        <v>50468.5</v>
      </c>
      <c r="O28" s="231">
        <v>102212</v>
      </c>
      <c r="P28" s="231">
        <v>52085.5</v>
      </c>
      <c r="Q28" s="231">
        <v>50126.5</v>
      </c>
      <c r="R28" s="231">
        <v>101801.5</v>
      </c>
      <c r="S28" s="231">
        <v>52071.5</v>
      </c>
      <c r="T28" s="231">
        <v>49730</v>
      </c>
      <c r="U28" s="231">
        <v>101365</v>
      </c>
      <c r="V28" s="231">
        <v>52015.5</v>
      </c>
      <c r="W28" s="231">
        <v>49349.5</v>
      </c>
      <c r="X28" s="231">
        <v>100885</v>
      </c>
      <c r="Y28" s="231">
        <v>51943.5</v>
      </c>
      <c r="Z28" s="231">
        <v>48941.5</v>
      </c>
      <c r="AA28" s="231">
        <v>100442</v>
      </c>
      <c r="AB28" s="231">
        <v>51888.5</v>
      </c>
      <c r="AC28" s="231">
        <v>48553.5</v>
      </c>
      <c r="AD28" s="231">
        <v>99954</v>
      </c>
      <c r="AE28" s="231">
        <v>51801.5</v>
      </c>
      <c r="AF28" s="231">
        <v>48152.5</v>
      </c>
      <c r="AG28" s="231">
        <v>112135.5</v>
      </c>
      <c r="AH28" s="231">
        <v>58283.5</v>
      </c>
      <c r="AI28" s="232">
        <v>53852</v>
      </c>
    </row>
    <row r="29" spans="1:35" x14ac:dyDescent="0.2">
      <c r="A29" s="233"/>
      <c r="B29" s="234" t="s">
        <v>934</v>
      </c>
      <c r="C29" s="230">
        <v>91507.809436506184</v>
      </c>
      <c r="D29" s="231">
        <v>53261.483</v>
      </c>
      <c r="E29" s="231">
        <v>37683.046000000002</v>
      </c>
      <c r="F29" s="231">
        <v>92870.064291046365</v>
      </c>
      <c r="G29" s="231">
        <v>53856.72</v>
      </c>
      <c r="H29" s="231">
        <v>38424.025999999998</v>
      </c>
      <c r="I29" s="231">
        <v>90641.807868396718</v>
      </c>
      <c r="J29" s="231">
        <v>52477.334000000003</v>
      </c>
      <c r="K29" s="231">
        <v>37642.398499999996</v>
      </c>
      <c r="L29" s="231">
        <v>96005.708635663745</v>
      </c>
      <c r="M29" s="231">
        <v>54776.68</v>
      </c>
      <c r="N29" s="231">
        <v>40735.233</v>
      </c>
      <c r="O29" s="231">
        <v>100943.31439499911</v>
      </c>
      <c r="P29" s="231">
        <v>56875.916499999992</v>
      </c>
      <c r="Q29" s="231">
        <v>43554.745000000003</v>
      </c>
      <c r="R29" s="231">
        <v>94679.076831415499</v>
      </c>
      <c r="S29" s="231">
        <v>54547.68</v>
      </c>
      <c r="T29" s="231">
        <v>39669.525000000001</v>
      </c>
      <c r="U29" s="231">
        <v>93263.52542843821</v>
      </c>
      <c r="V29" s="231">
        <v>53317.635000000002</v>
      </c>
      <c r="W29" s="231">
        <v>39473.504000000001</v>
      </c>
      <c r="X29" s="231">
        <v>94550.234003326215</v>
      </c>
      <c r="Y29" s="231">
        <v>54277.726500000004</v>
      </c>
      <c r="Z29" s="231">
        <v>39785.718000000001</v>
      </c>
      <c r="AA29" s="231">
        <v>86936.384999999995</v>
      </c>
      <c r="AB29" s="231">
        <v>51600.9375</v>
      </c>
      <c r="AC29" s="231">
        <v>34809.192000000003</v>
      </c>
      <c r="AD29" s="231">
        <v>90573.532000000007</v>
      </c>
      <c r="AE29" s="231">
        <v>43875.636000000006</v>
      </c>
      <c r="AF29" s="231">
        <v>46697.896000000001</v>
      </c>
      <c r="AG29" s="231">
        <v>103416.28800000002</v>
      </c>
      <c r="AH29" s="231">
        <v>50607.623000000007</v>
      </c>
      <c r="AI29" s="232">
        <v>52808.665000000008</v>
      </c>
    </row>
    <row r="30" spans="1:35" ht="15" thickBot="1" x14ac:dyDescent="0.25">
      <c r="A30" s="236"/>
      <c r="B30" s="237" t="s">
        <v>935</v>
      </c>
      <c r="C30" s="238">
        <v>11788.690563493816</v>
      </c>
      <c r="D30" s="239">
        <v>-1546.9830000000002</v>
      </c>
      <c r="E30" s="239">
        <v>13898.953999999998</v>
      </c>
      <c r="F30" s="239">
        <v>10172.935708953635</v>
      </c>
      <c r="G30" s="239">
        <v>-2043.7200000000012</v>
      </c>
      <c r="H30" s="239">
        <v>12805.974000000002</v>
      </c>
      <c r="I30" s="239">
        <v>12089.692131603282</v>
      </c>
      <c r="J30" s="239">
        <v>-578.33400000000256</v>
      </c>
      <c r="K30" s="239">
        <v>13190.101500000004</v>
      </c>
      <c r="L30" s="239">
        <v>6477.2913643362554</v>
      </c>
      <c r="M30" s="239">
        <v>-2762.1800000000003</v>
      </c>
      <c r="N30" s="239">
        <v>9733.2669999999998</v>
      </c>
      <c r="O30" s="239">
        <v>1268.6856050008937</v>
      </c>
      <c r="P30" s="239">
        <v>-4790.4164999999921</v>
      </c>
      <c r="Q30" s="239">
        <v>6571.7549999999974</v>
      </c>
      <c r="R30" s="239">
        <v>7122.4231685845007</v>
      </c>
      <c r="S30" s="239">
        <v>-2476.1800000000003</v>
      </c>
      <c r="T30" s="239">
        <v>10060.474999999999</v>
      </c>
      <c r="U30" s="239">
        <v>8101.4745715617901</v>
      </c>
      <c r="V30" s="239">
        <v>-1302.135000000002</v>
      </c>
      <c r="W30" s="239">
        <v>9875.9959999999992</v>
      </c>
      <c r="X30" s="239">
        <v>6334.7659966737847</v>
      </c>
      <c r="Y30" s="239">
        <v>-2334.2265000000043</v>
      </c>
      <c r="Z30" s="239">
        <v>9155.7819999999992</v>
      </c>
      <c r="AA30" s="239">
        <v>13505.615000000005</v>
      </c>
      <c r="AB30" s="239">
        <v>287.5625</v>
      </c>
      <c r="AC30" s="239">
        <v>13744.307999999997</v>
      </c>
      <c r="AD30" s="239">
        <v>9380.4679999999935</v>
      </c>
      <c r="AE30" s="239">
        <v>7925.8639999999941</v>
      </c>
      <c r="AF30" s="239">
        <v>1454.6039999999994</v>
      </c>
      <c r="AG30" s="239">
        <v>8719.211999999985</v>
      </c>
      <c r="AH30" s="239">
        <v>7675.8769999999931</v>
      </c>
      <c r="AI30" s="240">
        <v>1043.3349999999919</v>
      </c>
    </row>
    <row r="31" spans="1:35" ht="15" thickBot="1" x14ac:dyDescent="0.25"/>
    <row r="32" spans="1:35" x14ac:dyDescent="0.2">
      <c r="A32" s="241"/>
      <c r="B32" s="242"/>
      <c r="C32" s="243">
        <v>2011</v>
      </c>
      <c r="D32" s="243"/>
      <c r="E32" s="243"/>
      <c r="F32" s="243">
        <v>2012</v>
      </c>
      <c r="G32" s="243"/>
      <c r="H32" s="243"/>
      <c r="I32" s="243">
        <v>2013</v>
      </c>
      <c r="J32" s="243"/>
      <c r="K32" s="243"/>
      <c r="L32" s="243">
        <v>2014</v>
      </c>
      <c r="M32" s="243"/>
      <c r="N32" s="243"/>
      <c r="O32" s="243">
        <v>2015</v>
      </c>
      <c r="P32" s="243"/>
      <c r="Q32" s="243"/>
      <c r="R32" s="243">
        <v>2016</v>
      </c>
      <c r="S32" s="243"/>
      <c r="T32" s="243"/>
      <c r="U32" s="243">
        <v>2017</v>
      </c>
      <c r="V32" s="243"/>
      <c r="W32" s="243"/>
      <c r="X32" s="244">
        <v>2018</v>
      </c>
      <c r="Y32" s="244"/>
      <c r="Z32" s="244"/>
      <c r="AA32" s="243">
        <v>2019</v>
      </c>
      <c r="AB32" s="243"/>
      <c r="AC32" s="243"/>
      <c r="AD32" s="243">
        <v>2020</v>
      </c>
      <c r="AE32" s="243"/>
      <c r="AF32" s="245"/>
      <c r="AG32" s="243">
        <v>2021</v>
      </c>
      <c r="AH32" s="243"/>
      <c r="AI32" s="245"/>
    </row>
    <row r="33" spans="1:35" ht="24" x14ac:dyDescent="0.2">
      <c r="A33" s="246" t="s">
        <v>936</v>
      </c>
      <c r="B33" s="247" t="s">
        <v>919</v>
      </c>
      <c r="C33" s="248" t="s">
        <v>239</v>
      </c>
      <c r="D33" s="248" t="s">
        <v>937</v>
      </c>
      <c r="E33" s="248" t="s">
        <v>938</v>
      </c>
      <c r="F33" s="248" t="s">
        <v>239</v>
      </c>
      <c r="G33" s="248" t="s">
        <v>937</v>
      </c>
      <c r="H33" s="248" t="s">
        <v>938</v>
      </c>
      <c r="I33" s="248" t="s">
        <v>239</v>
      </c>
      <c r="J33" s="248" t="s">
        <v>937</v>
      </c>
      <c r="K33" s="248" t="s">
        <v>938</v>
      </c>
      <c r="L33" s="248" t="s">
        <v>239</v>
      </c>
      <c r="M33" s="248" t="s">
        <v>937</v>
      </c>
      <c r="N33" s="248" t="s">
        <v>938</v>
      </c>
      <c r="O33" s="248" t="s">
        <v>239</v>
      </c>
      <c r="P33" s="248" t="s">
        <v>937</v>
      </c>
      <c r="Q33" s="248" t="s">
        <v>938</v>
      </c>
      <c r="R33" s="248" t="s">
        <v>239</v>
      </c>
      <c r="S33" s="248" t="s">
        <v>937</v>
      </c>
      <c r="T33" s="248" t="s">
        <v>938</v>
      </c>
      <c r="U33" s="248" t="s">
        <v>239</v>
      </c>
      <c r="V33" s="248" t="s">
        <v>937</v>
      </c>
      <c r="W33" s="248" t="s">
        <v>938</v>
      </c>
      <c r="X33" s="249" t="s">
        <v>239</v>
      </c>
      <c r="Y33" s="249" t="s">
        <v>937</v>
      </c>
      <c r="Z33" s="249" t="s">
        <v>938</v>
      </c>
      <c r="AA33" s="248" t="s">
        <v>239</v>
      </c>
      <c r="AB33" s="248" t="s">
        <v>937</v>
      </c>
      <c r="AC33" s="248" t="s">
        <v>938</v>
      </c>
      <c r="AD33" s="248" t="s">
        <v>239</v>
      </c>
      <c r="AE33" s="248" t="s">
        <v>937</v>
      </c>
      <c r="AF33" s="250" t="s">
        <v>938</v>
      </c>
      <c r="AG33" s="248" t="s">
        <v>239</v>
      </c>
      <c r="AH33" s="248" t="s">
        <v>937</v>
      </c>
      <c r="AI33" s="250" t="s">
        <v>938</v>
      </c>
    </row>
    <row r="34" spans="1:35" x14ac:dyDescent="0.2">
      <c r="A34" s="251"/>
      <c r="B34" s="252" t="s">
        <v>939</v>
      </c>
      <c r="C34" s="253">
        <v>0.6072282003274323</v>
      </c>
      <c r="D34" s="253">
        <v>0.63014975568742615</v>
      </c>
      <c r="E34" s="253">
        <v>0.58586283072764345</v>
      </c>
      <c r="F34" s="253">
        <v>0.60488105545853454</v>
      </c>
      <c r="G34" s="253">
        <v>0.63014448336252193</v>
      </c>
      <c r="H34" s="253">
        <v>0.58131024583420798</v>
      </c>
      <c r="I34" s="253">
        <v>0.60239829949424617</v>
      </c>
      <c r="J34" s="253">
        <v>0.62997984996722589</v>
      </c>
      <c r="K34" s="253">
        <v>0.57662312618044254</v>
      </c>
      <c r="L34" s="253">
        <v>0.60048691453800251</v>
      </c>
      <c r="M34" s="253">
        <v>0.63051700103036545</v>
      </c>
      <c r="N34" s="253">
        <v>0.57239017142727522</v>
      </c>
      <c r="O34" s="253">
        <v>0.59872536844818292</v>
      </c>
      <c r="P34" s="253">
        <v>0.63096846096537185</v>
      </c>
      <c r="Q34" s="253">
        <v>0.56853715938412686</v>
      </c>
      <c r="R34" s="253">
        <v>0.59601879363592458</v>
      </c>
      <c r="S34" s="253">
        <v>0.63003944439066883</v>
      </c>
      <c r="T34" s="253">
        <v>0.56412321549098454</v>
      </c>
      <c r="U34" s="253">
        <v>0.59356398972908564</v>
      </c>
      <c r="V34" s="253">
        <v>0.62924766824334954</v>
      </c>
      <c r="W34" s="253">
        <v>0.56008648231482061</v>
      </c>
      <c r="X34" s="253">
        <v>0.59122928338685854</v>
      </c>
      <c r="Y34" s="253">
        <v>0.62874555919360398</v>
      </c>
      <c r="Z34" s="253">
        <v>0.55601756389064039</v>
      </c>
      <c r="AA34" s="253">
        <v>0.58922877918146699</v>
      </c>
      <c r="AB34" s="253">
        <v>0.62848300963524162</v>
      </c>
      <c r="AC34" s="253">
        <v>0.55235944574639939</v>
      </c>
      <c r="AD34" s="253">
        <v>0.58709787314024586</v>
      </c>
      <c r="AE34" s="253">
        <v>0.62810253052514153</v>
      </c>
      <c r="AF34" s="253">
        <v>0.54857139602178218</v>
      </c>
      <c r="AG34" s="253">
        <v>0.60070872975057854</v>
      </c>
      <c r="AH34" s="253">
        <v>0.63802757541092181</v>
      </c>
      <c r="AI34" s="253">
        <v>0.56494531721262031</v>
      </c>
    </row>
    <row r="35" spans="1:35" x14ac:dyDescent="0.2">
      <c r="A35" s="254"/>
      <c r="B35" s="255" t="s">
        <v>940</v>
      </c>
      <c r="C35" s="256">
        <v>0.53792841422541204</v>
      </c>
      <c r="D35" s="257">
        <v>0.64900000000000002</v>
      </c>
      <c r="E35" s="257">
        <v>0.42799999999999999</v>
      </c>
      <c r="F35" s="256">
        <v>0.54516408207127198</v>
      </c>
      <c r="G35" s="257">
        <v>0.65500000000000003</v>
      </c>
      <c r="H35" s="257">
        <v>0.436</v>
      </c>
      <c r="I35" s="256">
        <v>0.53150660627953805</v>
      </c>
      <c r="J35" s="257">
        <v>0.63700000000000001</v>
      </c>
      <c r="K35" s="257">
        <v>0.42699999999999999</v>
      </c>
      <c r="L35" s="256">
        <v>0.56253399838670004</v>
      </c>
      <c r="M35" s="257">
        <v>0.66400000000000003</v>
      </c>
      <c r="N35" s="257">
        <v>0.46200000000000002</v>
      </c>
      <c r="O35" s="256">
        <v>0.59129381191569097</v>
      </c>
      <c r="P35" s="257">
        <v>0.68899999999999995</v>
      </c>
      <c r="Q35" s="257">
        <v>0.49399999999999999</v>
      </c>
      <c r="R35" s="256">
        <v>0.55431903415591399</v>
      </c>
      <c r="S35" s="257">
        <v>0.66</v>
      </c>
      <c r="T35" s="257">
        <v>0.45</v>
      </c>
      <c r="U35" s="256">
        <v>0.54612410841517101</v>
      </c>
      <c r="V35" s="257">
        <v>0.64500000000000002</v>
      </c>
      <c r="W35" s="257">
        <v>0.44800000000000001</v>
      </c>
      <c r="X35" s="256">
        <v>0.55410484307722996</v>
      </c>
      <c r="Y35" s="257">
        <v>0.65700000000000003</v>
      </c>
      <c r="Z35" s="257">
        <v>0.45200000000000001</v>
      </c>
      <c r="AA35" s="257">
        <v>0.51</v>
      </c>
      <c r="AB35" s="257">
        <v>0.625</v>
      </c>
      <c r="AC35" s="257">
        <v>0.39600000000000002</v>
      </c>
      <c r="AD35" s="257">
        <v>0.53200000000000003</v>
      </c>
      <c r="AE35" s="257">
        <v>0.53200000000000003</v>
      </c>
      <c r="AF35" s="258">
        <v>0.53200000000000003</v>
      </c>
      <c r="AG35" s="259">
        <v>0.55400000000000005</v>
      </c>
      <c r="AH35" s="260">
        <v>0.55400000000000005</v>
      </c>
      <c r="AI35" s="260">
        <v>0.55400000000000005</v>
      </c>
    </row>
    <row r="36" spans="1:35" ht="15" thickBot="1" x14ac:dyDescent="0.25">
      <c r="A36" s="261"/>
      <c r="B36" s="262" t="s">
        <v>941</v>
      </c>
      <c r="C36" s="263">
        <v>0.11412478219004338</v>
      </c>
      <c r="D36" s="263">
        <v>-2.9913911958928351E-2</v>
      </c>
      <c r="E36" s="263">
        <v>0.26945356907448331</v>
      </c>
      <c r="F36" s="263">
        <v>9.872515075214848E-2</v>
      </c>
      <c r="G36" s="263">
        <v>-3.9444154941809993E-2</v>
      </c>
      <c r="H36" s="263">
        <v>0.24997021276595749</v>
      </c>
      <c r="I36" s="263">
        <v>0.11768242585383532</v>
      </c>
      <c r="J36" s="263">
        <v>-1.1143451704271808E-2</v>
      </c>
      <c r="K36" s="263">
        <v>0.25948166035508785</v>
      </c>
      <c r="L36" s="263">
        <v>6.3203569024484596E-2</v>
      </c>
      <c r="M36" s="263">
        <v>-5.3104038297013337E-2</v>
      </c>
      <c r="N36" s="263">
        <v>0.19285825812140245</v>
      </c>
      <c r="O36" s="263">
        <v>1.2412296061136596E-2</v>
      </c>
      <c r="P36" s="263">
        <v>-9.1972170757696328E-2</v>
      </c>
      <c r="Q36" s="263">
        <v>0.13110340837680662</v>
      </c>
      <c r="R36" s="263">
        <v>6.9963833230202901E-2</v>
      </c>
      <c r="S36" s="263">
        <v>-4.7553460146145213E-2</v>
      </c>
      <c r="T36" s="263">
        <v>0.20230193042429115</v>
      </c>
      <c r="U36" s="263">
        <v>7.9923786036223451E-2</v>
      </c>
      <c r="V36" s="263">
        <v>-2.5033595755111496E-2</v>
      </c>
      <c r="W36" s="263">
        <v>0.20012352708740716</v>
      </c>
      <c r="X36" s="263">
        <v>6.2791951198629972E-2</v>
      </c>
      <c r="Y36" s="263">
        <v>-4.4937797799532268E-2</v>
      </c>
      <c r="Z36" s="263">
        <v>0.18707603976175638</v>
      </c>
      <c r="AA36" s="263">
        <v>0.1344618287170706</v>
      </c>
      <c r="AB36" s="263">
        <v>5.5419312564441063E-3</v>
      </c>
      <c r="AC36" s="263">
        <v>0.2830755352343291</v>
      </c>
      <c r="AD36" s="263">
        <v>9.3847850011004999E-2</v>
      </c>
      <c r="AE36" s="263">
        <v>0.15300452689593919</v>
      </c>
      <c r="AF36" s="263">
        <v>3.0208275790457387E-2</v>
      </c>
      <c r="AG36" s="263">
        <v>7.7756036224032404E-2</v>
      </c>
      <c r="AH36" s="263">
        <v>0.13169897140700187</v>
      </c>
      <c r="AI36" s="263">
        <v>1.9374117952907818E-2</v>
      </c>
    </row>
    <row r="38" spans="1:35" x14ac:dyDescent="0.2">
      <c r="C38" s="370" t="s">
        <v>942</v>
      </c>
      <c r="D38" s="370"/>
      <c r="E38" s="370"/>
      <c r="F38" s="370"/>
      <c r="G38" s="370"/>
      <c r="H38" s="370"/>
      <c r="I38" s="370"/>
      <c r="J38" s="370"/>
      <c r="K38" s="370"/>
      <c r="L38" s="370"/>
      <c r="M38" s="370"/>
      <c r="N38" s="370"/>
    </row>
    <row r="41" spans="1:35" ht="15" x14ac:dyDescent="0.25">
      <c r="H41" s="264" t="s">
        <v>931</v>
      </c>
      <c r="I41" s="369" t="s">
        <v>943</v>
      </c>
      <c r="J41" s="369"/>
      <c r="K41" s="369"/>
    </row>
    <row r="42" spans="1:35" ht="15" x14ac:dyDescent="0.25">
      <c r="H42" s="264" t="s">
        <v>932</v>
      </c>
      <c r="I42" s="369" t="s">
        <v>944</v>
      </c>
      <c r="J42" s="369"/>
      <c r="K42" s="369"/>
    </row>
    <row r="43" spans="1:35" ht="15" x14ac:dyDescent="0.25">
      <c r="H43" s="264" t="s">
        <v>933</v>
      </c>
      <c r="I43" s="369" t="s">
        <v>945</v>
      </c>
      <c r="J43" s="369"/>
      <c r="K43" s="369"/>
    </row>
    <row r="44" spans="1:35" ht="15" x14ac:dyDescent="0.25">
      <c r="H44" s="264" t="s">
        <v>934</v>
      </c>
      <c r="I44" s="369" t="s">
        <v>946</v>
      </c>
      <c r="J44" s="369"/>
      <c r="K44" s="369"/>
    </row>
    <row r="45" spans="1:35" ht="15" x14ac:dyDescent="0.25">
      <c r="H45" s="264" t="s">
        <v>935</v>
      </c>
      <c r="I45" s="369" t="s">
        <v>947</v>
      </c>
      <c r="J45" s="369"/>
      <c r="K45" s="369"/>
    </row>
    <row r="47" spans="1:35" ht="15" x14ac:dyDescent="0.25">
      <c r="H47" s="264" t="s">
        <v>939</v>
      </c>
      <c r="I47" s="369" t="s">
        <v>948</v>
      </c>
      <c r="J47" s="369"/>
      <c r="K47" s="369"/>
    </row>
    <row r="48" spans="1:35" ht="15" x14ac:dyDescent="0.25">
      <c r="H48" s="264" t="s">
        <v>940</v>
      </c>
      <c r="I48" s="369" t="s">
        <v>949</v>
      </c>
      <c r="J48" s="369"/>
      <c r="K48" s="369"/>
    </row>
    <row r="49" spans="8:11" ht="15" x14ac:dyDescent="0.25">
      <c r="H49" s="264" t="s">
        <v>941</v>
      </c>
      <c r="I49" s="369" t="s">
        <v>950</v>
      </c>
      <c r="J49" s="369"/>
      <c r="K49" s="369"/>
    </row>
  </sheetData>
  <mergeCells count="31">
    <mergeCell ref="I47:K47"/>
    <mergeCell ref="I48:K48"/>
    <mergeCell ref="I49:K49"/>
    <mergeCell ref="C38:N38"/>
    <mergeCell ref="I41:K41"/>
    <mergeCell ref="I42:K42"/>
    <mergeCell ref="I43:K43"/>
    <mergeCell ref="I44:K44"/>
    <mergeCell ref="I45:K45"/>
    <mergeCell ref="R24:T24"/>
    <mergeCell ref="U24:W24"/>
    <mergeCell ref="X24:Z24"/>
    <mergeCell ref="AA24:AC24"/>
    <mergeCell ref="AD24:AF24"/>
    <mergeCell ref="AG24:AI24"/>
    <mergeCell ref="U2:W2"/>
    <mergeCell ref="X2:Z2"/>
    <mergeCell ref="AA2:AC2"/>
    <mergeCell ref="AD2:AF2"/>
    <mergeCell ref="AG2:AI2"/>
    <mergeCell ref="C24:E24"/>
    <mergeCell ref="F24:H24"/>
    <mergeCell ref="I24:K24"/>
    <mergeCell ref="L24:N24"/>
    <mergeCell ref="O24:Q24"/>
    <mergeCell ref="R2:T2"/>
    <mergeCell ref="C2:E2"/>
    <mergeCell ref="F2:H2"/>
    <mergeCell ref="I2:K2"/>
    <mergeCell ref="L2:N2"/>
    <mergeCell ref="O2:Q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0"/>
  <sheetViews>
    <sheetView zoomScaleNormal="100" workbookViewId="0">
      <selection activeCell="J27" sqref="J27"/>
    </sheetView>
  </sheetViews>
  <sheetFormatPr baseColWidth="10" defaultRowHeight="14.25" x14ac:dyDescent="0.2"/>
  <cols>
    <col min="1" max="1" width="11.42578125" style="204"/>
    <col min="2" max="2" width="17" style="204" bestFit="1" customWidth="1"/>
    <col min="3" max="3" width="10.85546875" style="204" customWidth="1"/>
    <col min="4" max="11" width="11.42578125" style="204"/>
    <col min="12" max="12" width="7" style="204" customWidth="1"/>
    <col min="13" max="16384" width="11.42578125" style="204"/>
  </cols>
  <sheetData>
    <row r="2" spans="2:16" ht="15.75" x14ac:dyDescent="0.25">
      <c r="B2" s="265" t="s">
        <v>951</v>
      </c>
      <c r="C2" s="266" t="s">
        <v>952</v>
      </c>
      <c r="D2" s="266" t="s">
        <v>239</v>
      </c>
    </row>
    <row r="3" spans="2:16" ht="15.75" x14ac:dyDescent="0.25">
      <c r="B3" s="267" t="s">
        <v>931</v>
      </c>
      <c r="C3" s="268">
        <v>2018</v>
      </c>
      <c r="D3" s="269">
        <v>170636</v>
      </c>
    </row>
    <row r="4" spans="2:16" ht="15.75" x14ac:dyDescent="0.25">
      <c r="B4" s="270" t="s">
        <v>932</v>
      </c>
      <c r="C4" s="271">
        <v>2018</v>
      </c>
      <c r="D4" s="272">
        <v>69751</v>
      </c>
    </row>
    <row r="5" spans="2:16" ht="15.75" x14ac:dyDescent="0.25">
      <c r="B5" s="273" t="s">
        <v>933</v>
      </c>
      <c r="C5" s="274">
        <v>2018</v>
      </c>
      <c r="D5" s="275">
        <v>100885</v>
      </c>
    </row>
    <row r="6" spans="2:16" ht="15.75" x14ac:dyDescent="0.25">
      <c r="B6" s="270" t="s">
        <v>934</v>
      </c>
      <c r="C6" s="271">
        <v>2018</v>
      </c>
      <c r="D6" s="272">
        <v>94550.234003326215</v>
      </c>
    </row>
    <row r="7" spans="2:16" ht="15.75" x14ac:dyDescent="0.25">
      <c r="B7" s="273" t="s">
        <v>935</v>
      </c>
      <c r="C7" s="274">
        <v>2018</v>
      </c>
      <c r="D7" s="275">
        <v>6334.7659966737847</v>
      </c>
    </row>
    <row r="8" spans="2:16" ht="15.75" x14ac:dyDescent="0.25">
      <c r="B8" s="270" t="s">
        <v>931</v>
      </c>
      <c r="C8" s="271">
        <v>2019</v>
      </c>
      <c r="D8" s="272">
        <v>170463.5</v>
      </c>
    </row>
    <row r="9" spans="2:16" ht="15.75" x14ac:dyDescent="0.25">
      <c r="B9" s="273" t="s">
        <v>932</v>
      </c>
      <c r="C9" s="274">
        <v>2019</v>
      </c>
      <c r="D9" s="275">
        <v>70021.5</v>
      </c>
      <c r="M9" s="276"/>
      <c r="N9" s="372"/>
      <c r="O9" s="372"/>
      <c r="P9" s="372"/>
    </row>
    <row r="10" spans="2:16" ht="15.75" x14ac:dyDescent="0.25">
      <c r="B10" s="270" t="s">
        <v>933</v>
      </c>
      <c r="C10" s="271">
        <v>2019</v>
      </c>
      <c r="D10" s="272">
        <v>100442</v>
      </c>
      <c r="M10" s="277" t="s">
        <v>931</v>
      </c>
      <c r="N10" s="373" t="s">
        <v>943</v>
      </c>
      <c r="O10" s="373"/>
      <c r="P10" s="373"/>
    </row>
    <row r="11" spans="2:16" ht="15.75" x14ac:dyDescent="0.25">
      <c r="B11" s="273" t="s">
        <v>934</v>
      </c>
      <c r="C11" s="274">
        <v>2019</v>
      </c>
      <c r="D11" s="275">
        <v>86936.384999999995</v>
      </c>
      <c r="M11" s="278" t="s">
        <v>932</v>
      </c>
      <c r="N11" s="374" t="s">
        <v>944</v>
      </c>
      <c r="O11" s="375"/>
      <c r="P11" s="376"/>
    </row>
    <row r="12" spans="2:16" ht="15.75" x14ac:dyDescent="0.25">
      <c r="B12" s="270" t="s">
        <v>935</v>
      </c>
      <c r="C12" s="271">
        <v>2019</v>
      </c>
      <c r="D12" s="272">
        <v>13505.615000000005</v>
      </c>
      <c r="M12" s="279" t="s">
        <v>933</v>
      </c>
      <c r="N12" s="377" t="s">
        <v>945</v>
      </c>
      <c r="O12" s="378"/>
      <c r="P12" s="379"/>
    </row>
    <row r="13" spans="2:16" ht="15.75" x14ac:dyDescent="0.25">
      <c r="B13" s="273" t="s">
        <v>931</v>
      </c>
      <c r="C13" s="274">
        <v>2020</v>
      </c>
      <c r="D13" s="275">
        <v>170251</v>
      </c>
      <c r="M13" s="280" t="s">
        <v>934</v>
      </c>
      <c r="N13" s="377" t="s">
        <v>946</v>
      </c>
      <c r="O13" s="378"/>
      <c r="P13" s="379"/>
    </row>
    <row r="14" spans="2:16" ht="15.75" x14ac:dyDescent="0.25">
      <c r="B14" s="270" t="s">
        <v>932</v>
      </c>
      <c r="C14" s="271">
        <v>2020</v>
      </c>
      <c r="D14" s="272">
        <v>70297</v>
      </c>
      <c r="M14" s="281" t="s">
        <v>935</v>
      </c>
      <c r="N14" s="377" t="s">
        <v>947</v>
      </c>
      <c r="O14" s="378"/>
      <c r="P14" s="379"/>
    </row>
    <row r="15" spans="2:16" ht="15.75" x14ac:dyDescent="0.25">
      <c r="B15" s="273" t="s">
        <v>933</v>
      </c>
      <c r="C15" s="274">
        <v>2020</v>
      </c>
      <c r="D15" s="275">
        <v>99954</v>
      </c>
    </row>
    <row r="16" spans="2:16" ht="15.75" x14ac:dyDescent="0.25">
      <c r="B16" s="270" t="s">
        <v>934</v>
      </c>
      <c r="C16" s="271">
        <v>2020</v>
      </c>
      <c r="D16" s="272">
        <v>90573.532000000007</v>
      </c>
    </row>
    <row r="17" spans="2:20" ht="15.75" x14ac:dyDescent="0.25">
      <c r="B17" s="273" t="s">
        <v>935</v>
      </c>
      <c r="C17" s="274">
        <v>2020</v>
      </c>
      <c r="D17" s="275">
        <v>9380.4679999999935</v>
      </c>
    </row>
    <row r="18" spans="2:20" ht="15.75" x14ac:dyDescent="0.25">
      <c r="B18" s="270" t="s">
        <v>931</v>
      </c>
      <c r="C18" s="271">
        <v>2021</v>
      </c>
      <c r="D18" s="272">
        <v>186672</v>
      </c>
    </row>
    <row r="19" spans="2:20" ht="15.75" x14ac:dyDescent="0.25">
      <c r="B19" s="273" t="s">
        <v>932</v>
      </c>
      <c r="C19" s="274">
        <v>2021</v>
      </c>
      <c r="D19" s="275">
        <v>74536.5</v>
      </c>
    </row>
    <row r="20" spans="2:20" ht="15.75" x14ac:dyDescent="0.25">
      <c r="B20" s="270" t="s">
        <v>933</v>
      </c>
      <c r="C20" s="271">
        <v>2021</v>
      </c>
      <c r="D20" s="272">
        <v>112135.5</v>
      </c>
      <c r="F20" s="371" t="s">
        <v>942</v>
      </c>
      <c r="G20" s="371"/>
      <c r="H20" s="371"/>
      <c r="I20" s="371"/>
      <c r="J20" s="371"/>
      <c r="K20" s="371"/>
      <c r="L20" s="371"/>
      <c r="M20" s="371"/>
      <c r="N20" s="371"/>
      <c r="O20" s="282"/>
      <c r="P20" s="282"/>
      <c r="Q20" s="282"/>
    </row>
    <row r="21" spans="2:20" ht="15.75" x14ac:dyDescent="0.25">
      <c r="B21" s="273" t="s">
        <v>934</v>
      </c>
      <c r="C21" s="274">
        <v>2021</v>
      </c>
      <c r="D21" s="275">
        <v>103416.28800000002</v>
      </c>
    </row>
    <row r="22" spans="2:20" ht="15.75" x14ac:dyDescent="0.25">
      <c r="B22" s="270" t="s">
        <v>935</v>
      </c>
      <c r="C22" s="271">
        <v>2021</v>
      </c>
      <c r="D22" s="272">
        <v>8719.211999999985</v>
      </c>
    </row>
    <row r="25" spans="2:20" ht="15.75" x14ac:dyDescent="0.25">
      <c r="B25" s="266" t="s">
        <v>953</v>
      </c>
      <c r="C25" s="266" t="s">
        <v>952</v>
      </c>
      <c r="D25" s="266" t="s">
        <v>239</v>
      </c>
    </row>
    <row r="26" spans="2:20" ht="15.75" x14ac:dyDescent="0.25">
      <c r="B26" s="267" t="s">
        <v>931</v>
      </c>
      <c r="C26" s="268">
        <v>2011</v>
      </c>
      <c r="D26" s="269">
        <v>170111.5</v>
      </c>
    </row>
    <row r="27" spans="2:20" ht="15.75" x14ac:dyDescent="0.25">
      <c r="B27" s="270" t="s">
        <v>932</v>
      </c>
      <c r="C27" s="271">
        <v>2011</v>
      </c>
      <c r="D27" s="272">
        <v>66815</v>
      </c>
    </row>
    <row r="28" spans="2:20" ht="15.75" x14ac:dyDescent="0.25">
      <c r="B28" s="273" t="s">
        <v>933</v>
      </c>
      <c r="C28" s="274">
        <v>2011</v>
      </c>
      <c r="D28" s="275">
        <v>103296.5</v>
      </c>
    </row>
    <row r="29" spans="2:20" ht="15.75" x14ac:dyDescent="0.25">
      <c r="B29" s="270" t="s">
        <v>934</v>
      </c>
      <c r="C29" s="271">
        <v>2011</v>
      </c>
      <c r="D29" s="272">
        <v>91507.809436506184</v>
      </c>
      <c r="T29" s="204" t="s">
        <v>954</v>
      </c>
    </row>
    <row r="30" spans="2:20" ht="15.75" x14ac:dyDescent="0.25">
      <c r="B30" s="273" t="s">
        <v>935</v>
      </c>
      <c r="C30" s="274">
        <v>2011</v>
      </c>
      <c r="D30" s="275">
        <v>11788.690563493816</v>
      </c>
      <c r="T30" s="204" t="s">
        <v>955</v>
      </c>
    </row>
    <row r="31" spans="2:20" ht="15.75" x14ac:dyDescent="0.25">
      <c r="B31" s="270" t="s">
        <v>931</v>
      </c>
      <c r="C31" s="271">
        <v>2012</v>
      </c>
      <c r="D31" s="272">
        <v>170352.5</v>
      </c>
      <c r="T31" s="204" t="s">
        <v>956</v>
      </c>
    </row>
    <row r="32" spans="2:20" ht="15.75" x14ac:dyDescent="0.25">
      <c r="B32" s="273" t="s">
        <v>932</v>
      </c>
      <c r="C32" s="274">
        <v>2012</v>
      </c>
      <c r="D32" s="275">
        <v>67309.5</v>
      </c>
    </row>
    <row r="33" spans="2:20" ht="15.75" x14ac:dyDescent="0.25">
      <c r="B33" s="270" t="s">
        <v>933</v>
      </c>
      <c r="C33" s="271">
        <v>2012</v>
      </c>
      <c r="D33" s="272">
        <v>103043</v>
      </c>
      <c r="T33" s="204" t="s">
        <v>957</v>
      </c>
    </row>
    <row r="34" spans="2:20" ht="15.75" x14ac:dyDescent="0.25">
      <c r="B34" s="273" t="s">
        <v>934</v>
      </c>
      <c r="C34" s="274">
        <v>2012</v>
      </c>
      <c r="D34" s="275">
        <v>92870.064291046365</v>
      </c>
      <c r="T34" s="204" t="s">
        <v>958</v>
      </c>
    </row>
    <row r="35" spans="2:20" ht="15.75" x14ac:dyDescent="0.25">
      <c r="B35" s="270" t="s">
        <v>935</v>
      </c>
      <c r="C35" s="271">
        <v>2012</v>
      </c>
      <c r="D35" s="272">
        <v>10172.935708953635</v>
      </c>
      <c r="T35" s="204" t="s">
        <v>959</v>
      </c>
    </row>
    <row r="36" spans="2:20" ht="15.75" x14ac:dyDescent="0.25">
      <c r="B36" s="273" t="s">
        <v>931</v>
      </c>
      <c r="C36" s="274">
        <v>2013</v>
      </c>
      <c r="D36" s="275">
        <v>170537.5</v>
      </c>
    </row>
    <row r="37" spans="2:20" ht="15.75" x14ac:dyDescent="0.25">
      <c r="B37" s="270" t="s">
        <v>932</v>
      </c>
      <c r="C37" s="271">
        <v>2013</v>
      </c>
      <c r="D37" s="272">
        <v>67806</v>
      </c>
    </row>
    <row r="38" spans="2:20" ht="15.75" x14ac:dyDescent="0.25">
      <c r="B38" s="273" t="s">
        <v>933</v>
      </c>
      <c r="C38" s="274">
        <v>2013</v>
      </c>
      <c r="D38" s="275">
        <v>102731.5</v>
      </c>
    </row>
    <row r="39" spans="2:20" ht="15.75" x14ac:dyDescent="0.25">
      <c r="B39" s="270" t="s">
        <v>934</v>
      </c>
      <c r="C39" s="271">
        <v>2013</v>
      </c>
      <c r="D39" s="272">
        <v>90641.807868396718</v>
      </c>
    </row>
    <row r="40" spans="2:20" ht="15.75" x14ac:dyDescent="0.25">
      <c r="B40" s="273" t="s">
        <v>935</v>
      </c>
      <c r="C40" s="274">
        <v>2013</v>
      </c>
      <c r="D40" s="275">
        <v>12089.692131603282</v>
      </c>
    </row>
    <row r="41" spans="2:20" ht="15.75" x14ac:dyDescent="0.25">
      <c r="B41" s="270" t="s">
        <v>931</v>
      </c>
      <c r="C41" s="271">
        <v>2014</v>
      </c>
      <c r="D41" s="272">
        <v>170666.5</v>
      </c>
    </row>
    <row r="42" spans="2:20" ht="15.75" x14ac:dyDescent="0.25">
      <c r="B42" s="273" t="s">
        <v>932</v>
      </c>
      <c r="C42" s="274">
        <v>2014</v>
      </c>
      <c r="D42" s="275">
        <v>68183.5</v>
      </c>
    </row>
    <row r="43" spans="2:20" ht="15.75" x14ac:dyDescent="0.25">
      <c r="B43" s="270" t="s">
        <v>933</v>
      </c>
      <c r="C43" s="271">
        <v>2014</v>
      </c>
      <c r="D43" s="272">
        <v>102483</v>
      </c>
    </row>
    <row r="44" spans="2:20" ht="15.75" x14ac:dyDescent="0.25">
      <c r="B44" s="273" t="s">
        <v>934</v>
      </c>
      <c r="C44" s="274">
        <v>2014</v>
      </c>
      <c r="D44" s="275">
        <v>96005.708635663745</v>
      </c>
    </row>
    <row r="45" spans="2:20" ht="15.75" x14ac:dyDescent="0.25">
      <c r="B45" s="270" t="s">
        <v>935</v>
      </c>
      <c r="C45" s="271">
        <v>2014</v>
      </c>
      <c r="D45" s="272">
        <v>6477.2913643362554</v>
      </c>
    </row>
    <row r="46" spans="2:20" ht="15.75" x14ac:dyDescent="0.25">
      <c r="B46" s="267" t="s">
        <v>931</v>
      </c>
      <c r="C46" s="268">
        <v>2015</v>
      </c>
      <c r="D46" s="269">
        <v>170716</v>
      </c>
      <c r="E46" s="283" t="s">
        <v>960</v>
      </c>
      <c r="F46" s="283" t="s">
        <v>952</v>
      </c>
      <c r="G46" s="248" t="s">
        <v>239</v>
      </c>
      <c r="H46" s="248" t="s">
        <v>937</v>
      </c>
      <c r="I46" s="248" t="s">
        <v>938</v>
      </c>
    </row>
    <row r="47" spans="2:20" ht="15.75" x14ac:dyDescent="0.25">
      <c r="B47" s="270" t="s">
        <v>932</v>
      </c>
      <c r="C47" s="271">
        <v>2015</v>
      </c>
      <c r="D47" s="272">
        <v>68504</v>
      </c>
      <c r="E47" s="283" t="s">
        <v>939</v>
      </c>
      <c r="F47" s="283">
        <v>2011</v>
      </c>
      <c r="G47" s="253">
        <v>0.6072282003274323</v>
      </c>
      <c r="H47" s="257">
        <v>0.63014975568742615</v>
      </c>
      <c r="I47" s="257">
        <v>0.58586283072764345</v>
      </c>
    </row>
    <row r="48" spans="2:20" ht="15.75" x14ac:dyDescent="0.25">
      <c r="B48" s="273" t="s">
        <v>933</v>
      </c>
      <c r="C48" s="274">
        <v>2015</v>
      </c>
      <c r="D48" s="275">
        <v>102212</v>
      </c>
      <c r="E48" s="283" t="s">
        <v>940</v>
      </c>
      <c r="F48" s="283">
        <v>2011</v>
      </c>
      <c r="G48" s="256">
        <v>0.53792841422541204</v>
      </c>
      <c r="H48" s="257">
        <v>0.64900000000000002</v>
      </c>
      <c r="I48" s="257">
        <v>0.42799999999999999</v>
      </c>
    </row>
    <row r="49" spans="2:19" ht="15.75" x14ac:dyDescent="0.25">
      <c r="B49" s="270" t="s">
        <v>934</v>
      </c>
      <c r="C49" s="271">
        <v>2015</v>
      </c>
      <c r="D49" s="272">
        <v>100943.31439499911</v>
      </c>
      <c r="E49" s="283" t="s">
        <v>941</v>
      </c>
      <c r="F49" s="283">
        <v>2011</v>
      </c>
      <c r="G49" s="257">
        <v>0.11412478219004338</v>
      </c>
      <c r="H49" s="257">
        <v>-2.9913911958928351E-2</v>
      </c>
      <c r="I49" s="257">
        <v>0.26945356907448331</v>
      </c>
    </row>
    <row r="50" spans="2:19" ht="15.75" x14ac:dyDescent="0.25">
      <c r="B50" s="273" t="s">
        <v>935</v>
      </c>
      <c r="C50" s="274">
        <v>2015</v>
      </c>
      <c r="D50" s="275">
        <v>1268.6856050008937</v>
      </c>
      <c r="E50" s="283" t="s">
        <v>939</v>
      </c>
      <c r="F50" s="283">
        <v>2012</v>
      </c>
      <c r="G50" s="253">
        <v>0.60488105545853454</v>
      </c>
      <c r="H50" s="257">
        <v>0.63014448336252193</v>
      </c>
      <c r="I50" s="257">
        <v>0.58131024583420798</v>
      </c>
    </row>
    <row r="51" spans="2:19" ht="15.75" x14ac:dyDescent="0.25">
      <c r="B51" s="270" t="s">
        <v>931</v>
      </c>
      <c r="C51" s="271">
        <v>2016</v>
      </c>
      <c r="D51" s="272">
        <v>170802.5</v>
      </c>
      <c r="E51" s="283" t="s">
        <v>940</v>
      </c>
      <c r="F51" s="283">
        <v>2012</v>
      </c>
      <c r="G51" s="256">
        <v>0.54516408207127198</v>
      </c>
      <c r="H51" s="257">
        <v>0.65500000000000003</v>
      </c>
      <c r="I51" s="257">
        <v>0.436</v>
      </c>
      <c r="S51" s="204" t="s">
        <v>961</v>
      </c>
    </row>
    <row r="52" spans="2:19" ht="15.75" x14ac:dyDescent="0.25">
      <c r="B52" s="273" t="s">
        <v>932</v>
      </c>
      <c r="C52" s="274">
        <v>2016</v>
      </c>
      <c r="D52" s="275">
        <v>69001</v>
      </c>
      <c r="E52" s="283" t="s">
        <v>941</v>
      </c>
      <c r="F52" s="283">
        <v>2012</v>
      </c>
      <c r="G52" s="257">
        <v>9.872515075214848E-2</v>
      </c>
      <c r="H52" s="257">
        <v>-3.9444154941809993E-2</v>
      </c>
      <c r="I52" s="257">
        <v>0.24997021276595749</v>
      </c>
    </row>
    <row r="53" spans="2:19" ht="15.75" x14ac:dyDescent="0.25">
      <c r="B53" s="270" t="s">
        <v>933</v>
      </c>
      <c r="C53" s="271">
        <v>2016</v>
      </c>
      <c r="D53" s="272">
        <v>101801.5</v>
      </c>
      <c r="E53" s="283" t="s">
        <v>939</v>
      </c>
      <c r="F53" s="283">
        <v>2013</v>
      </c>
      <c r="G53" s="253">
        <v>0.60239829949424617</v>
      </c>
      <c r="H53" s="257">
        <v>0.62997984996722589</v>
      </c>
      <c r="I53" s="257">
        <v>0.57662312618044254</v>
      </c>
      <c r="S53" s="204" t="s">
        <v>962</v>
      </c>
    </row>
    <row r="54" spans="2:19" ht="15.75" x14ac:dyDescent="0.25">
      <c r="B54" s="273" t="s">
        <v>934</v>
      </c>
      <c r="C54" s="274">
        <v>2016</v>
      </c>
      <c r="D54" s="275">
        <v>94679.076831415499</v>
      </c>
      <c r="E54" s="283" t="s">
        <v>940</v>
      </c>
      <c r="F54" s="283">
        <v>2013</v>
      </c>
      <c r="G54" s="256">
        <v>0.53150660627953805</v>
      </c>
      <c r="H54" s="257">
        <v>0.63700000000000001</v>
      </c>
      <c r="I54" s="257">
        <v>0.42699999999999999</v>
      </c>
      <c r="S54" s="204" t="s">
        <v>963</v>
      </c>
    </row>
    <row r="55" spans="2:19" ht="15.75" x14ac:dyDescent="0.25">
      <c r="B55" s="270" t="s">
        <v>935</v>
      </c>
      <c r="C55" s="271">
        <v>2016</v>
      </c>
      <c r="D55" s="272">
        <v>7122.4231685845007</v>
      </c>
      <c r="E55" s="283" t="s">
        <v>941</v>
      </c>
      <c r="F55" s="283">
        <v>2013</v>
      </c>
      <c r="G55" s="257">
        <v>0.11768242585383532</v>
      </c>
      <c r="H55" s="257">
        <v>-1.1143451704271808E-2</v>
      </c>
      <c r="I55" s="257">
        <v>0.25948166035508785</v>
      </c>
      <c r="S55" s="204" t="s">
        <v>964</v>
      </c>
    </row>
    <row r="56" spans="2:19" ht="15.75" x14ac:dyDescent="0.25">
      <c r="B56" s="273" t="s">
        <v>931</v>
      </c>
      <c r="C56" s="274">
        <v>2017</v>
      </c>
      <c r="D56" s="275">
        <v>170773.5</v>
      </c>
      <c r="E56" s="283" t="s">
        <v>939</v>
      </c>
      <c r="F56" s="283">
        <v>2014</v>
      </c>
      <c r="G56" s="253">
        <v>0.60048691453800251</v>
      </c>
      <c r="H56" s="257">
        <v>0.63051700103036545</v>
      </c>
      <c r="I56" s="257">
        <v>0.57239017142727522</v>
      </c>
      <c r="S56" s="204" t="s">
        <v>965</v>
      </c>
    </row>
    <row r="57" spans="2:19" ht="15.75" x14ac:dyDescent="0.25">
      <c r="B57" s="270" t="s">
        <v>932</v>
      </c>
      <c r="C57" s="271">
        <v>2017</v>
      </c>
      <c r="D57" s="272">
        <v>69408.5</v>
      </c>
      <c r="E57" s="283" t="s">
        <v>940</v>
      </c>
      <c r="F57" s="283">
        <v>2014</v>
      </c>
      <c r="G57" s="256">
        <v>0.56253399838670004</v>
      </c>
      <c r="H57" s="257">
        <v>0.66400000000000003</v>
      </c>
      <c r="I57" s="257">
        <v>0.46200000000000002</v>
      </c>
    </row>
    <row r="58" spans="2:19" ht="15.75" x14ac:dyDescent="0.25">
      <c r="B58" s="273" t="s">
        <v>933</v>
      </c>
      <c r="C58" s="274">
        <v>2017</v>
      </c>
      <c r="D58" s="275">
        <v>101365</v>
      </c>
      <c r="E58" s="283" t="s">
        <v>941</v>
      </c>
      <c r="F58" s="283">
        <v>2014</v>
      </c>
      <c r="G58" s="257">
        <v>6.3203569024484596E-2</v>
      </c>
      <c r="H58" s="257">
        <v>-5.3104038297013337E-2</v>
      </c>
      <c r="I58" s="257">
        <v>0.19285825812140245</v>
      </c>
      <c r="S58" s="204" t="s">
        <v>966</v>
      </c>
    </row>
    <row r="59" spans="2:19" ht="15.75" x14ac:dyDescent="0.25">
      <c r="B59" s="270" t="s">
        <v>934</v>
      </c>
      <c r="C59" s="271">
        <v>2017</v>
      </c>
      <c r="D59" s="272">
        <v>93263.52542843821</v>
      </c>
      <c r="E59" s="283" t="s">
        <v>939</v>
      </c>
      <c r="F59" s="283">
        <v>2015</v>
      </c>
      <c r="G59" s="253">
        <v>0.59872536844818292</v>
      </c>
      <c r="H59" s="257">
        <v>0.63096846096537185</v>
      </c>
      <c r="I59" s="257">
        <v>0.56853715938412686</v>
      </c>
      <c r="S59" s="204" t="s">
        <v>967</v>
      </c>
    </row>
    <row r="60" spans="2:19" ht="15.75" x14ac:dyDescent="0.25">
      <c r="B60" s="273" t="s">
        <v>935</v>
      </c>
      <c r="C60" s="274">
        <v>2017</v>
      </c>
      <c r="D60" s="275">
        <v>8101.4745715617901</v>
      </c>
      <c r="E60" s="283" t="s">
        <v>940</v>
      </c>
      <c r="F60" s="283">
        <v>2015</v>
      </c>
      <c r="G60" s="256">
        <v>0.59129381191569097</v>
      </c>
      <c r="H60" s="257">
        <v>0.68899999999999995</v>
      </c>
      <c r="I60" s="257">
        <v>0.49399999999999999</v>
      </c>
    </row>
    <row r="61" spans="2:19" ht="15.75" x14ac:dyDescent="0.25">
      <c r="B61" s="270" t="s">
        <v>931</v>
      </c>
      <c r="C61" s="271">
        <v>2018</v>
      </c>
      <c r="D61" s="272">
        <v>170636</v>
      </c>
      <c r="E61" s="283" t="s">
        <v>941</v>
      </c>
      <c r="F61" s="283">
        <v>2015</v>
      </c>
      <c r="G61" s="257">
        <v>1.2412296061136596E-2</v>
      </c>
      <c r="H61" s="257">
        <v>-9.1972170757696328E-2</v>
      </c>
      <c r="I61" s="257">
        <v>0.13110340837680662</v>
      </c>
    </row>
    <row r="62" spans="2:19" ht="15.75" x14ac:dyDescent="0.25">
      <c r="B62" s="273" t="s">
        <v>932</v>
      </c>
      <c r="C62" s="274">
        <v>2018</v>
      </c>
      <c r="D62" s="275">
        <v>69751</v>
      </c>
      <c r="E62" s="283" t="s">
        <v>939</v>
      </c>
      <c r="F62" s="283">
        <v>2016</v>
      </c>
      <c r="G62" s="253">
        <v>0.59601879363592458</v>
      </c>
      <c r="H62" s="257">
        <v>0.63003944439066883</v>
      </c>
      <c r="I62" s="257">
        <v>0.56412321549098454</v>
      </c>
    </row>
    <row r="63" spans="2:19" ht="15.75" x14ac:dyDescent="0.25">
      <c r="B63" s="270" t="s">
        <v>933</v>
      </c>
      <c r="C63" s="271">
        <v>2018</v>
      </c>
      <c r="D63" s="272">
        <v>100885</v>
      </c>
      <c r="E63" s="283" t="s">
        <v>940</v>
      </c>
      <c r="F63" s="283">
        <v>2016</v>
      </c>
      <c r="G63" s="256">
        <v>0.55431903415591399</v>
      </c>
      <c r="H63" s="257">
        <v>0.66</v>
      </c>
      <c r="I63" s="257">
        <v>0.45</v>
      </c>
    </row>
    <row r="64" spans="2:19" ht="15.75" x14ac:dyDescent="0.25">
      <c r="B64" s="273" t="s">
        <v>934</v>
      </c>
      <c r="C64" s="274">
        <v>2018</v>
      </c>
      <c r="D64" s="275">
        <v>94550.234003326215</v>
      </c>
      <c r="E64" s="283" t="s">
        <v>941</v>
      </c>
      <c r="F64" s="283">
        <v>2016</v>
      </c>
      <c r="G64" s="257">
        <v>6.9963833230202901E-2</v>
      </c>
      <c r="H64" s="257">
        <v>-4.7553460146145213E-2</v>
      </c>
      <c r="I64" s="257">
        <v>0.20230193042429115</v>
      </c>
    </row>
    <row r="65" spans="2:9" ht="15.75" x14ac:dyDescent="0.25">
      <c r="B65" s="270" t="s">
        <v>935</v>
      </c>
      <c r="C65" s="271">
        <v>2018</v>
      </c>
      <c r="D65" s="272">
        <v>6334.7659966737847</v>
      </c>
      <c r="E65" s="283" t="s">
        <v>939</v>
      </c>
      <c r="F65" s="283">
        <v>2017</v>
      </c>
      <c r="G65" s="253">
        <v>0.59356398972908564</v>
      </c>
      <c r="H65" s="257">
        <v>0.62924766824334954</v>
      </c>
      <c r="I65" s="257">
        <v>0.56008648231482061</v>
      </c>
    </row>
    <row r="66" spans="2:9" ht="15.75" x14ac:dyDescent="0.25">
      <c r="B66" s="267" t="s">
        <v>931</v>
      </c>
      <c r="C66" s="268">
        <v>2019</v>
      </c>
      <c r="D66" s="269">
        <v>170463.5</v>
      </c>
      <c r="E66" s="283" t="s">
        <v>940</v>
      </c>
      <c r="F66" s="283">
        <v>2017</v>
      </c>
      <c r="G66" s="256">
        <v>0.54612410841517101</v>
      </c>
      <c r="H66" s="257">
        <v>0.64500000000000002</v>
      </c>
      <c r="I66" s="257">
        <v>0.44800000000000001</v>
      </c>
    </row>
    <row r="67" spans="2:9" ht="15.75" x14ac:dyDescent="0.25">
      <c r="B67" s="270" t="s">
        <v>932</v>
      </c>
      <c r="C67" s="271">
        <v>2019</v>
      </c>
      <c r="D67" s="272">
        <v>70021.5</v>
      </c>
      <c r="E67" s="283" t="s">
        <v>941</v>
      </c>
      <c r="F67" s="283">
        <v>2017</v>
      </c>
      <c r="G67" s="257">
        <v>7.9923786036223451E-2</v>
      </c>
      <c r="H67" s="257">
        <v>-2.5033595755111496E-2</v>
      </c>
      <c r="I67" s="257">
        <v>0.20012352708740716</v>
      </c>
    </row>
    <row r="68" spans="2:9" ht="15.75" x14ac:dyDescent="0.25">
      <c r="B68" s="273" t="s">
        <v>933</v>
      </c>
      <c r="C68" s="274">
        <v>2019</v>
      </c>
      <c r="D68" s="275">
        <v>100442</v>
      </c>
      <c r="E68" s="283" t="s">
        <v>939</v>
      </c>
      <c r="F68" s="283">
        <v>2018</v>
      </c>
      <c r="G68" s="257">
        <v>0.59122928338685854</v>
      </c>
      <c r="H68" s="257">
        <v>0.62874555919360398</v>
      </c>
      <c r="I68" s="257">
        <v>0.55601756389064039</v>
      </c>
    </row>
    <row r="69" spans="2:9" ht="15.75" x14ac:dyDescent="0.25">
      <c r="B69" s="270" t="s">
        <v>934</v>
      </c>
      <c r="C69" s="271">
        <v>2019</v>
      </c>
      <c r="D69" s="272">
        <v>86936.384999999995</v>
      </c>
      <c r="E69" s="283" t="s">
        <v>940</v>
      </c>
      <c r="F69" s="283">
        <v>2018</v>
      </c>
      <c r="G69" s="256">
        <v>0.55410484307722996</v>
      </c>
      <c r="H69" s="257">
        <v>0.65700000000000003</v>
      </c>
      <c r="I69" s="257">
        <v>0.45200000000000001</v>
      </c>
    </row>
    <row r="70" spans="2:9" ht="15.75" x14ac:dyDescent="0.25">
      <c r="B70" s="273" t="s">
        <v>935</v>
      </c>
      <c r="C70" s="274">
        <v>2019</v>
      </c>
      <c r="D70" s="275">
        <v>13505.615000000005</v>
      </c>
      <c r="E70" s="283" t="s">
        <v>941</v>
      </c>
      <c r="F70" s="283">
        <v>2018</v>
      </c>
      <c r="G70" s="257">
        <v>6.2791951198629972E-2</v>
      </c>
      <c r="H70" s="257">
        <v>-4.4937797799532268E-2</v>
      </c>
      <c r="I70" s="257">
        <v>0.18707603976175638</v>
      </c>
    </row>
    <row r="71" spans="2:9" ht="15.75" x14ac:dyDescent="0.25">
      <c r="B71" s="270" t="s">
        <v>931</v>
      </c>
      <c r="C71" s="271">
        <v>2020</v>
      </c>
      <c r="D71" s="272">
        <v>170251</v>
      </c>
      <c r="E71" s="283" t="s">
        <v>939</v>
      </c>
      <c r="F71" s="283">
        <v>2019</v>
      </c>
      <c r="G71" s="257">
        <v>0.58922877918146699</v>
      </c>
      <c r="H71" s="257">
        <v>0.62848300963524162</v>
      </c>
      <c r="I71" s="257">
        <v>0.55235944574639939</v>
      </c>
    </row>
    <row r="72" spans="2:9" ht="15.75" x14ac:dyDescent="0.25">
      <c r="B72" s="273" t="s">
        <v>932</v>
      </c>
      <c r="C72" s="274">
        <v>2020</v>
      </c>
      <c r="D72" s="275">
        <v>70297</v>
      </c>
      <c r="E72" s="283" t="s">
        <v>940</v>
      </c>
      <c r="F72" s="283">
        <v>2019</v>
      </c>
      <c r="G72" s="257">
        <v>0.51</v>
      </c>
      <c r="H72" s="257">
        <v>0.625</v>
      </c>
      <c r="I72" s="257">
        <v>0.39600000000000002</v>
      </c>
    </row>
    <row r="73" spans="2:9" ht="15.75" x14ac:dyDescent="0.25">
      <c r="B73" s="270" t="s">
        <v>933</v>
      </c>
      <c r="C73" s="271">
        <v>2020</v>
      </c>
      <c r="D73" s="272">
        <v>99954</v>
      </c>
      <c r="E73" s="283" t="s">
        <v>941</v>
      </c>
      <c r="F73" s="283">
        <v>2019</v>
      </c>
      <c r="G73" s="257">
        <v>0.1344618287170706</v>
      </c>
      <c r="H73" s="257">
        <v>5.5419312564441063E-3</v>
      </c>
      <c r="I73" s="257">
        <v>0.2830755352343291</v>
      </c>
    </row>
    <row r="74" spans="2:9" ht="15.75" x14ac:dyDescent="0.25">
      <c r="B74" s="273" t="s">
        <v>934</v>
      </c>
      <c r="C74" s="274">
        <v>2020</v>
      </c>
      <c r="D74" s="275">
        <v>90573.532000000007</v>
      </c>
      <c r="E74" s="283" t="s">
        <v>939</v>
      </c>
      <c r="F74" s="283">
        <v>2020</v>
      </c>
      <c r="G74" s="257">
        <v>0.58709787314024586</v>
      </c>
      <c r="H74" s="257">
        <v>0.62810253052514153</v>
      </c>
      <c r="I74" s="257">
        <v>0.54857139602178218</v>
      </c>
    </row>
    <row r="75" spans="2:9" ht="15.75" x14ac:dyDescent="0.25">
      <c r="B75" s="270" t="s">
        <v>935</v>
      </c>
      <c r="C75" s="271">
        <v>2020</v>
      </c>
      <c r="D75" s="272">
        <v>9380.4679999999935</v>
      </c>
      <c r="E75" s="283" t="s">
        <v>940</v>
      </c>
      <c r="F75" s="283">
        <v>2020</v>
      </c>
      <c r="G75" s="257">
        <v>0.53200000000000003</v>
      </c>
      <c r="H75" s="257">
        <v>0.53200000000000003</v>
      </c>
      <c r="I75" s="257">
        <v>0.53200000000000003</v>
      </c>
    </row>
    <row r="76" spans="2:9" ht="15.75" x14ac:dyDescent="0.25">
      <c r="B76" s="273" t="s">
        <v>931</v>
      </c>
      <c r="C76" s="274">
        <v>2021</v>
      </c>
      <c r="D76" s="275">
        <v>186672</v>
      </c>
      <c r="E76" s="283" t="s">
        <v>941</v>
      </c>
      <c r="F76" s="283">
        <v>2020</v>
      </c>
      <c r="G76" s="257">
        <v>9.3847850011004999E-2</v>
      </c>
      <c r="H76" s="257">
        <v>0.15300452689593919</v>
      </c>
      <c r="I76" s="257">
        <v>3.0208275790457387E-2</v>
      </c>
    </row>
    <row r="77" spans="2:9" ht="15.75" x14ac:dyDescent="0.25">
      <c r="B77" s="270" t="s">
        <v>932</v>
      </c>
      <c r="C77" s="271">
        <v>2021</v>
      </c>
      <c r="D77" s="272">
        <v>74536.5</v>
      </c>
      <c r="E77" s="283" t="s">
        <v>939</v>
      </c>
      <c r="F77" s="283">
        <v>2021</v>
      </c>
      <c r="G77" s="257">
        <v>0.60070872975057854</v>
      </c>
      <c r="H77" s="257">
        <v>0.63802757541092181</v>
      </c>
      <c r="I77" s="257">
        <v>0.56494531721262031</v>
      </c>
    </row>
    <row r="78" spans="2:9" ht="15.75" x14ac:dyDescent="0.25">
      <c r="B78" s="273" t="s">
        <v>933</v>
      </c>
      <c r="C78" s="274">
        <v>2021</v>
      </c>
      <c r="D78" s="275">
        <v>112135.5</v>
      </c>
      <c r="E78" s="283" t="s">
        <v>940</v>
      </c>
      <c r="F78" s="283">
        <v>2021</v>
      </c>
      <c r="G78" s="257"/>
      <c r="H78" s="257"/>
      <c r="I78" s="257"/>
    </row>
    <row r="79" spans="2:9" ht="15.75" x14ac:dyDescent="0.25">
      <c r="B79" s="270" t="s">
        <v>934</v>
      </c>
      <c r="C79" s="271">
        <v>2021</v>
      </c>
      <c r="D79" s="272">
        <v>103416.28800000002</v>
      </c>
      <c r="E79" s="283" t="s">
        <v>941</v>
      </c>
      <c r="F79" s="283">
        <v>2021</v>
      </c>
      <c r="G79" s="257">
        <v>7.7756036224032404E-2</v>
      </c>
      <c r="H79" s="257">
        <v>0.13169897140700187</v>
      </c>
      <c r="I79" s="257">
        <v>1.9374117952907818E-2</v>
      </c>
    </row>
    <row r="80" spans="2:9" ht="15.75" x14ac:dyDescent="0.25">
      <c r="B80" s="273" t="s">
        <v>935</v>
      </c>
      <c r="C80" s="274">
        <v>2021</v>
      </c>
      <c r="D80" s="275">
        <v>8719.211999999985</v>
      </c>
    </row>
  </sheetData>
  <mergeCells count="7">
    <mergeCell ref="F20:N20"/>
    <mergeCell ref="N9:P9"/>
    <mergeCell ref="N10:P10"/>
    <mergeCell ref="N11:P11"/>
    <mergeCell ref="N12:P12"/>
    <mergeCell ref="N13:P13"/>
    <mergeCell ref="N14:P1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1"/>
  <sheetViews>
    <sheetView topLeftCell="A2" workbookViewId="0">
      <selection activeCell="A22" sqref="A22"/>
    </sheetView>
  </sheetViews>
  <sheetFormatPr baseColWidth="10" defaultRowHeight="14.25" x14ac:dyDescent="0.2"/>
  <cols>
    <col min="1" max="1" width="11.42578125" style="204"/>
    <col min="2" max="2" width="15.42578125" style="204" bestFit="1" customWidth="1"/>
    <col min="3" max="3" width="14.140625" style="204" customWidth="1"/>
    <col min="4" max="4" width="0" style="204" hidden="1" customWidth="1"/>
    <col min="5" max="16384" width="11.42578125" style="204"/>
  </cols>
  <sheetData>
    <row r="1" spans="2:20" x14ac:dyDescent="0.2">
      <c r="C1" s="204">
        <v>2020</v>
      </c>
    </row>
    <row r="2" spans="2:20" ht="15.75" thickBot="1" x14ac:dyDescent="0.3">
      <c r="B2" s="284" t="s">
        <v>968</v>
      </c>
      <c r="C2" s="285" t="s">
        <v>969</v>
      </c>
      <c r="E2" s="285" t="s">
        <v>228</v>
      </c>
      <c r="O2" s="204" t="s">
        <v>937</v>
      </c>
      <c r="P2" s="204" t="s">
        <v>970</v>
      </c>
      <c r="Q2" s="204" t="s">
        <v>239</v>
      </c>
      <c r="R2" s="286" t="s">
        <v>971</v>
      </c>
      <c r="S2" s="286" t="s">
        <v>972</v>
      </c>
    </row>
    <row r="3" spans="2:20" x14ac:dyDescent="0.2">
      <c r="B3" s="287" t="s">
        <v>901</v>
      </c>
      <c r="C3" s="288">
        <f>-O3</f>
        <v>-8311</v>
      </c>
      <c r="D3" s="289">
        <v>7919</v>
      </c>
      <c r="E3" s="288">
        <f>+P3</f>
        <v>7303</v>
      </c>
      <c r="N3" s="287" t="s">
        <v>901</v>
      </c>
      <c r="O3" s="290">
        <v>8311</v>
      </c>
      <c r="P3" s="290">
        <v>7303</v>
      </c>
      <c r="Q3" s="290">
        <f>SUM(O3:P3)</f>
        <v>15614</v>
      </c>
      <c r="R3" s="291">
        <f>+O3/$Q$21</f>
        <v>3.8745198224741727E-2</v>
      </c>
      <c r="S3" s="291">
        <f>+P3/$Q$21</f>
        <v>3.4045985156453962E-2</v>
      </c>
      <c r="T3" s="292"/>
    </row>
    <row r="4" spans="2:20" x14ac:dyDescent="0.2">
      <c r="B4" s="293" t="s">
        <v>902</v>
      </c>
      <c r="C4" s="288">
        <f t="shared" ref="C4:C19" si="0">-O4</f>
        <v>-8576</v>
      </c>
      <c r="D4" s="289">
        <v>8202</v>
      </c>
      <c r="E4" s="288">
        <f t="shared" ref="E4:E19" si="1">+P4</f>
        <v>7411</v>
      </c>
      <c r="N4" s="293" t="s">
        <v>902</v>
      </c>
      <c r="O4" s="290">
        <v>8576</v>
      </c>
      <c r="P4" s="290">
        <v>7411</v>
      </c>
      <c r="Q4" s="290">
        <f t="shared" ref="Q4:Q19" si="2">SUM(O4:P4)</f>
        <v>15987</v>
      </c>
      <c r="R4" s="291">
        <f t="shared" ref="R4:S19" si="3">+O4/$Q$21</f>
        <v>3.9980606422257862E-2</v>
      </c>
      <c r="S4" s="291">
        <f t="shared" si="3"/>
        <v>3.4549472270913366E-2</v>
      </c>
      <c r="T4" s="292"/>
    </row>
    <row r="5" spans="2:20" x14ac:dyDescent="0.2">
      <c r="B5" s="287" t="s">
        <v>903</v>
      </c>
      <c r="C5" s="288">
        <f t="shared" si="0"/>
        <v>-8781</v>
      </c>
      <c r="D5" s="289">
        <v>8750</v>
      </c>
      <c r="E5" s="288">
        <f t="shared" si="1"/>
        <v>7428</v>
      </c>
      <c r="N5" s="287" t="s">
        <v>903</v>
      </c>
      <c r="O5" s="290">
        <v>8781</v>
      </c>
      <c r="P5" s="290">
        <v>7428</v>
      </c>
      <c r="Q5" s="290">
        <f t="shared" si="2"/>
        <v>16209</v>
      </c>
      <c r="R5" s="291">
        <f t="shared" si="3"/>
        <v>4.0936299556185433E-2</v>
      </c>
      <c r="S5" s="291">
        <f t="shared" si="3"/>
        <v>3.4628724872263456E-2</v>
      </c>
      <c r="T5" s="292"/>
    </row>
    <row r="6" spans="2:20" x14ac:dyDescent="0.2">
      <c r="B6" s="293" t="s">
        <v>904</v>
      </c>
      <c r="C6" s="288">
        <f t="shared" si="0"/>
        <v>-8922</v>
      </c>
      <c r="D6" s="289">
        <v>8575</v>
      </c>
      <c r="E6" s="288">
        <f t="shared" si="1"/>
        <v>7585</v>
      </c>
      <c r="N6" s="293" t="s">
        <v>904</v>
      </c>
      <c r="O6" s="290">
        <v>8922</v>
      </c>
      <c r="P6" s="290">
        <v>7585</v>
      </c>
      <c r="Q6" s="290">
        <f t="shared" si="2"/>
        <v>16507</v>
      </c>
      <c r="R6" s="291">
        <f t="shared" si="3"/>
        <v>4.1593629955618543E-2</v>
      </c>
      <c r="S6" s="291">
        <f t="shared" si="3"/>
        <v>3.536064595532018E-2</v>
      </c>
      <c r="T6" s="292"/>
    </row>
    <row r="7" spans="2:20" x14ac:dyDescent="0.2">
      <c r="B7" s="287" t="s">
        <v>905</v>
      </c>
      <c r="C7" s="288">
        <f t="shared" si="0"/>
        <v>-8863</v>
      </c>
      <c r="D7" s="289">
        <v>7767</v>
      </c>
      <c r="E7" s="288">
        <f t="shared" si="1"/>
        <v>7801</v>
      </c>
      <c r="N7" s="287" t="s">
        <v>905</v>
      </c>
      <c r="O7" s="290">
        <v>8863</v>
      </c>
      <c r="P7" s="290">
        <v>7801</v>
      </c>
      <c r="Q7" s="290">
        <f t="shared" si="2"/>
        <v>16664</v>
      </c>
      <c r="R7" s="291">
        <f t="shared" si="3"/>
        <v>4.1318576809756459E-2</v>
      </c>
      <c r="S7" s="291">
        <f t="shared" si="3"/>
        <v>3.6367620184238988E-2</v>
      </c>
      <c r="T7" s="292"/>
    </row>
    <row r="8" spans="2:20" x14ac:dyDescent="0.2">
      <c r="B8" s="293" t="s">
        <v>906</v>
      </c>
      <c r="C8" s="288">
        <f t="shared" si="0"/>
        <v>-8316</v>
      </c>
      <c r="D8" s="289">
        <v>7085</v>
      </c>
      <c r="E8" s="288">
        <f t="shared" si="1"/>
        <v>7767</v>
      </c>
      <c r="N8" s="293" t="s">
        <v>906</v>
      </c>
      <c r="O8" s="290">
        <v>8316</v>
      </c>
      <c r="P8" s="290">
        <v>7767</v>
      </c>
      <c r="Q8" s="290">
        <f t="shared" si="2"/>
        <v>16083</v>
      </c>
      <c r="R8" s="291">
        <f t="shared" si="3"/>
        <v>3.8768507813374112E-2</v>
      </c>
      <c r="S8" s="291">
        <f t="shared" si="3"/>
        <v>3.6209114981538809E-2</v>
      </c>
      <c r="T8" s="292"/>
    </row>
    <row r="9" spans="2:20" x14ac:dyDescent="0.2">
      <c r="B9" s="287" t="s">
        <v>907</v>
      </c>
      <c r="C9" s="288">
        <f t="shared" si="0"/>
        <v>-7647</v>
      </c>
      <c r="D9" s="289">
        <v>6115</v>
      </c>
      <c r="E9" s="288">
        <f t="shared" si="1"/>
        <v>7488</v>
      </c>
      <c r="N9" s="287" t="s">
        <v>907</v>
      </c>
      <c r="O9" s="290">
        <v>7647</v>
      </c>
      <c r="P9" s="290">
        <v>7488</v>
      </c>
      <c r="Q9" s="290">
        <f t="shared" si="2"/>
        <v>15135</v>
      </c>
      <c r="R9" s="291">
        <f t="shared" si="3"/>
        <v>3.5649684854361693E-2</v>
      </c>
      <c r="S9" s="291">
        <f t="shared" si="3"/>
        <v>3.4908439935852013E-2</v>
      </c>
      <c r="T9" s="292"/>
    </row>
    <row r="10" spans="2:20" x14ac:dyDescent="0.2">
      <c r="B10" s="293" t="s">
        <v>908</v>
      </c>
      <c r="C10" s="288">
        <f t="shared" si="0"/>
        <v>-7517</v>
      </c>
      <c r="D10" s="289">
        <v>6401</v>
      </c>
      <c r="E10" s="288">
        <f t="shared" si="1"/>
        <v>7500</v>
      </c>
      <c r="N10" s="293" t="s">
        <v>908</v>
      </c>
      <c r="O10" s="290">
        <v>7517</v>
      </c>
      <c r="P10" s="290">
        <v>7500</v>
      </c>
      <c r="Q10" s="290">
        <f t="shared" si="2"/>
        <v>15017</v>
      </c>
      <c r="R10" s="291">
        <f t="shared" si="3"/>
        <v>3.5043635549919815E-2</v>
      </c>
      <c r="S10" s="291">
        <f t="shared" si="3"/>
        <v>3.4964382948569725E-2</v>
      </c>
      <c r="T10" s="292"/>
    </row>
    <row r="11" spans="2:20" x14ac:dyDescent="0.2">
      <c r="B11" s="287" t="s">
        <v>909</v>
      </c>
      <c r="C11" s="288">
        <f t="shared" si="0"/>
        <v>-7029</v>
      </c>
      <c r="D11" s="289">
        <v>6554</v>
      </c>
      <c r="E11" s="288">
        <f t="shared" si="1"/>
        <v>7100</v>
      </c>
      <c r="N11" s="287" t="s">
        <v>909</v>
      </c>
      <c r="O11" s="290">
        <v>7029</v>
      </c>
      <c r="P11" s="290">
        <v>7100</v>
      </c>
      <c r="Q11" s="290">
        <f t="shared" si="2"/>
        <v>14129</v>
      </c>
      <c r="R11" s="291">
        <f t="shared" si="3"/>
        <v>3.2768619699399544E-2</v>
      </c>
      <c r="S11" s="291">
        <f t="shared" si="3"/>
        <v>3.3099615857979339E-2</v>
      </c>
      <c r="T11" s="292"/>
    </row>
    <row r="12" spans="2:20" x14ac:dyDescent="0.2">
      <c r="B12" s="293" t="s">
        <v>910</v>
      </c>
      <c r="C12" s="288">
        <f t="shared" si="0"/>
        <v>-6346</v>
      </c>
      <c r="D12" s="289">
        <v>6816</v>
      </c>
      <c r="E12" s="288">
        <f t="shared" si="1"/>
        <v>6718</v>
      </c>
      <c r="N12" s="293" t="s">
        <v>910</v>
      </c>
      <c r="O12" s="290">
        <v>6346</v>
      </c>
      <c r="P12" s="290">
        <v>6718</v>
      </c>
      <c r="Q12" s="290">
        <f t="shared" si="2"/>
        <v>13064</v>
      </c>
      <c r="R12" s="291">
        <f t="shared" si="3"/>
        <v>2.9584529892216462E-2</v>
      </c>
      <c r="S12" s="291">
        <f t="shared" si="3"/>
        <v>3.1318763286465517E-2</v>
      </c>
      <c r="T12" s="292"/>
    </row>
    <row r="13" spans="2:20" x14ac:dyDescent="0.2">
      <c r="B13" s="287" t="s">
        <v>911</v>
      </c>
      <c r="C13" s="288">
        <f t="shared" si="0"/>
        <v>-6105</v>
      </c>
      <c r="D13" s="289">
        <v>7436</v>
      </c>
      <c r="E13" s="288">
        <f t="shared" si="1"/>
        <v>6767</v>
      </c>
      <c r="N13" s="287" t="s">
        <v>911</v>
      </c>
      <c r="O13" s="290">
        <v>6105</v>
      </c>
      <c r="P13" s="290">
        <v>6767</v>
      </c>
      <c r="Q13" s="290">
        <f t="shared" si="2"/>
        <v>12872</v>
      </c>
      <c r="R13" s="291">
        <f t="shared" si="3"/>
        <v>2.8461007720135757E-2</v>
      </c>
      <c r="S13" s="291">
        <f t="shared" si="3"/>
        <v>3.1547197255062845E-2</v>
      </c>
      <c r="T13" s="292"/>
    </row>
    <row r="14" spans="2:20" x14ac:dyDescent="0.2">
      <c r="B14" s="293" t="s">
        <v>912</v>
      </c>
      <c r="C14" s="288">
        <f t="shared" si="0"/>
        <v>-5716</v>
      </c>
      <c r="D14" s="289">
        <v>6741</v>
      </c>
      <c r="E14" s="288">
        <f t="shared" si="1"/>
        <v>6385</v>
      </c>
      <c r="N14" s="293" t="s">
        <v>912</v>
      </c>
      <c r="O14" s="290">
        <v>5716</v>
      </c>
      <c r="P14" s="290">
        <v>6385</v>
      </c>
      <c r="Q14" s="290">
        <f t="shared" si="2"/>
        <v>12101</v>
      </c>
      <c r="R14" s="291">
        <f t="shared" si="3"/>
        <v>2.6647521724536605E-2</v>
      </c>
      <c r="S14" s="291">
        <f t="shared" si="3"/>
        <v>2.9766344683549023E-2</v>
      </c>
      <c r="T14" s="292"/>
    </row>
    <row r="15" spans="2:20" x14ac:dyDescent="0.2">
      <c r="B15" s="287" t="s">
        <v>913</v>
      </c>
      <c r="C15" s="288">
        <f t="shared" si="0"/>
        <v>-4972</v>
      </c>
      <c r="D15" s="289">
        <v>5817</v>
      </c>
      <c r="E15" s="288">
        <f t="shared" si="1"/>
        <v>5533</v>
      </c>
      <c r="N15" s="287" t="s">
        <v>913</v>
      </c>
      <c r="O15" s="290">
        <v>4972</v>
      </c>
      <c r="P15" s="290">
        <v>5533</v>
      </c>
      <c r="Q15" s="290">
        <f t="shared" si="2"/>
        <v>10505</v>
      </c>
      <c r="R15" s="291">
        <f t="shared" si="3"/>
        <v>2.3179054936038487E-2</v>
      </c>
      <c r="S15" s="291">
        <f t="shared" si="3"/>
        <v>2.5794390780591505E-2</v>
      </c>
      <c r="T15" s="292"/>
    </row>
    <row r="16" spans="2:20" x14ac:dyDescent="0.2">
      <c r="B16" s="293" t="s">
        <v>914</v>
      </c>
      <c r="C16" s="288">
        <f t="shared" si="0"/>
        <v>-3969</v>
      </c>
      <c r="D16" s="289">
        <v>4692</v>
      </c>
      <c r="E16" s="288">
        <f t="shared" si="1"/>
        <v>4443</v>
      </c>
      <c r="N16" s="293" t="s">
        <v>914</v>
      </c>
      <c r="O16" s="290">
        <v>3969</v>
      </c>
      <c r="P16" s="290">
        <v>4443</v>
      </c>
      <c r="Q16" s="290">
        <f t="shared" si="2"/>
        <v>8412</v>
      </c>
      <c r="R16" s="291">
        <f t="shared" si="3"/>
        <v>1.8503151456383097E-2</v>
      </c>
      <c r="S16" s="291">
        <f t="shared" si="3"/>
        <v>2.0712900458732704E-2</v>
      </c>
      <c r="T16" s="292"/>
    </row>
    <row r="17" spans="2:20" x14ac:dyDescent="0.2">
      <c r="B17" s="287" t="s">
        <v>915</v>
      </c>
      <c r="C17" s="288">
        <f t="shared" si="0"/>
        <v>-2831</v>
      </c>
      <c r="D17" s="289">
        <v>3551</v>
      </c>
      <c r="E17" s="288">
        <f t="shared" si="1"/>
        <v>3311</v>
      </c>
      <c r="N17" s="287" t="s">
        <v>915</v>
      </c>
      <c r="O17" s="290">
        <v>2831</v>
      </c>
      <c r="P17" s="290">
        <v>3311</v>
      </c>
      <c r="Q17" s="290">
        <f t="shared" si="2"/>
        <v>6142</v>
      </c>
      <c r="R17" s="291">
        <f t="shared" si="3"/>
        <v>1.3197889083653451E-2</v>
      </c>
      <c r="S17" s="291">
        <f t="shared" si="3"/>
        <v>1.5435609592361914E-2</v>
      </c>
      <c r="T17" s="292"/>
    </row>
    <row r="18" spans="2:20" x14ac:dyDescent="0.2">
      <c r="B18" s="293" t="s">
        <v>916</v>
      </c>
      <c r="C18" s="288">
        <f t="shared" si="0"/>
        <v>-1842</v>
      </c>
      <c r="D18" s="289">
        <v>2558</v>
      </c>
      <c r="E18" s="288">
        <f t="shared" si="1"/>
        <v>2363</v>
      </c>
      <c r="N18" s="293" t="s">
        <v>916</v>
      </c>
      <c r="O18" s="290">
        <v>1842</v>
      </c>
      <c r="P18" s="290">
        <v>2363</v>
      </c>
      <c r="Q18" s="290">
        <f t="shared" si="2"/>
        <v>4205</v>
      </c>
      <c r="R18" s="291">
        <f t="shared" si="3"/>
        <v>8.5872524521687244E-3</v>
      </c>
      <c r="S18" s="291">
        <f t="shared" si="3"/>
        <v>1.1016111587662702E-2</v>
      </c>
      <c r="T18" s="292"/>
    </row>
    <row r="19" spans="2:20" x14ac:dyDescent="0.2">
      <c r="B19" s="287" t="s">
        <v>917</v>
      </c>
      <c r="C19" s="288">
        <f t="shared" si="0"/>
        <v>-2435</v>
      </c>
      <c r="D19" s="289">
        <v>3295</v>
      </c>
      <c r="E19" s="288">
        <f t="shared" si="1"/>
        <v>3423</v>
      </c>
      <c r="N19" s="287" t="s">
        <v>917</v>
      </c>
      <c r="O19" s="290">
        <v>2435</v>
      </c>
      <c r="P19" s="290">
        <v>3423</v>
      </c>
      <c r="Q19" s="290">
        <f t="shared" si="2"/>
        <v>5858</v>
      </c>
      <c r="R19" s="291">
        <f t="shared" si="3"/>
        <v>1.1351769663968969E-2</v>
      </c>
      <c r="S19" s="291">
        <f t="shared" si="3"/>
        <v>1.595774437772722E-2</v>
      </c>
      <c r="T19" s="292"/>
    </row>
    <row r="20" spans="2:20" x14ac:dyDescent="0.2">
      <c r="O20" s="380" t="s">
        <v>973</v>
      </c>
      <c r="P20" s="380"/>
      <c r="Q20" s="380"/>
      <c r="R20" s="294">
        <f>+O21/$Q$21</f>
        <v>0.5043169358147167</v>
      </c>
      <c r="S20" s="294">
        <f>+P21/$Q$21</f>
        <v>0.49568306418528324</v>
      </c>
    </row>
    <row r="21" spans="2:20" x14ac:dyDescent="0.2">
      <c r="O21" s="290">
        <f>SUM(O3:O19)</f>
        <v>108178</v>
      </c>
      <c r="P21" s="290">
        <f>SUM(P3:P19)</f>
        <v>106326</v>
      </c>
      <c r="Q21" s="290">
        <f>SUM(Q3:Q19)</f>
        <v>214504</v>
      </c>
    </row>
    <row r="23" spans="2:20" x14ac:dyDescent="0.2">
      <c r="G23" s="204" t="s">
        <v>974</v>
      </c>
    </row>
    <row r="24" spans="2:20" x14ac:dyDescent="0.2">
      <c r="G24" s="204" t="s">
        <v>975</v>
      </c>
    </row>
    <row r="25" spans="2:20" x14ac:dyDescent="0.2">
      <c r="G25" s="204" t="s">
        <v>976</v>
      </c>
    </row>
    <row r="26" spans="2:20" x14ac:dyDescent="0.2">
      <c r="G26" s="204" t="s">
        <v>977</v>
      </c>
    </row>
    <row r="27" spans="2:20" x14ac:dyDescent="0.2">
      <c r="G27" s="204" t="s">
        <v>978</v>
      </c>
    </row>
    <row r="28" spans="2:20" x14ac:dyDescent="0.2">
      <c r="G28" s="204" t="s">
        <v>979</v>
      </c>
    </row>
    <row r="29" spans="2:20" x14ac:dyDescent="0.2">
      <c r="G29" s="204" t="s">
        <v>980</v>
      </c>
    </row>
    <row r="30" spans="2:20" x14ac:dyDescent="0.2">
      <c r="G30" s="204" t="s">
        <v>981</v>
      </c>
    </row>
    <row r="31" spans="2:20" x14ac:dyDescent="0.2">
      <c r="G31" s="204" t="s">
        <v>982</v>
      </c>
    </row>
  </sheetData>
  <mergeCells count="1">
    <mergeCell ref="O20:Q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1"/>
  <sheetViews>
    <sheetView topLeftCell="A22" workbookViewId="0">
      <selection activeCell="N37" sqref="N37"/>
    </sheetView>
  </sheetViews>
  <sheetFormatPr baseColWidth="10" defaultRowHeight="12.75" x14ac:dyDescent="0.2"/>
  <cols>
    <col min="1" max="1" width="11.42578125" style="4"/>
    <col min="2" max="2" width="16.28515625" style="4" bestFit="1" customWidth="1"/>
    <col min="3" max="3" width="11.42578125" style="4"/>
    <col min="4" max="4" width="13" style="4" bestFit="1" customWidth="1"/>
    <col min="5" max="16384" width="11.42578125" style="4"/>
  </cols>
  <sheetData>
    <row r="2" spans="2:4" ht="15" x14ac:dyDescent="0.25">
      <c r="B2" s="8" t="s">
        <v>0</v>
      </c>
      <c r="C2" s="8" t="s">
        <v>1</v>
      </c>
      <c r="D2" s="8" t="s">
        <v>4</v>
      </c>
    </row>
    <row r="3" spans="2:4" ht="15" x14ac:dyDescent="0.25">
      <c r="B3" s="5" t="s">
        <v>223</v>
      </c>
      <c r="C3" s="5">
        <v>2018</v>
      </c>
      <c r="D3" s="10">
        <v>127235</v>
      </c>
    </row>
    <row r="4" spans="2:4" ht="15" x14ac:dyDescent="0.25">
      <c r="B4" s="1" t="s">
        <v>223</v>
      </c>
      <c r="C4" s="1">
        <v>2019</v>
      </c>
      <c r="D4" s="9">
        <v>129346</v>
      </c>
    </row>
    <row r="5" spans="2:4" ht="15" x14ac:dyDescent="0.25">
      <c r="B5" s="5" t="s">
        <v>223</v>
      </c>
      <c r="C5" s="5">
        <v>2020</v>
      </c>
      <c r="D5" s="10">
        <v>131105</v>
      </c>
    </row>
    <row r="6" spans="2:4" ht="15" x14ac:dyDescent="0.25">
      <c r="B6" s="1" t="s">
        <v>223</v>
      </c>
      <c r="C6" s="1">
        <v>2021</v>
      </c>
      <c r="D6" s="9">
        <v>132059</v>
      </c>
    </row>
    <row r="7" spans="2:4" x14ac:dyDescent="0.2">
      <c r="B7"/>
      <c r="C7"/>
      <c r="D7"/>
    </row>
    <row r="8" spans="2:4" ht="15" x14ac:dyDescent="0.25">
      <c r="B8" s="8" t="s">
        <v>0</v>
      </c>
      <c r="C8" s="8" t="s">
        <v>1</v>
      </c>
      <c r="D8" s="8" t="s">
        <v>4</v>
      </c>
    </row>
    <row r="9" spans="2:4" ht="15" x14ac:dyDescent="0.25">
      <c r="B9" s="5" t="s">
        <v>218</v>
      </c>
      <c r="C9" s="5">
        <v>2018</v>
      </c>
      <c r="D9" s="12">
        <v>15976</v>
      </c>
    </row>
    <row r="10" spans="2:4" ht="15" x14ac:dyDescent="0.25">
      <c r="B10" s="1" t="s">
        <v>218</v>
      </c>
      <c r="C10" s="1">
        <v>2019</v>
      </c>
      <c r="D10" s="11">
        <v>16238</v>
      </c>
    </row>
    <row r="11" spans="2:4" ht="15" x14ac:dyDescent="0.25">
      <c r="B11" s="5" t="s">
        <v>218</v>
      </c>
      <c r="C11" s="5">
        <v>2020</v>
      </c>
      <c r="D11" s="12">
        <v>16446</v>
      </c>
    </row>
    <row r="12" spans="2:4" ht="15" x14ac:dyDescent="0.25">
      <c r="B12" s="1" t="s">
        <v>218</v>
      </c>
      <c r="C12" s="1">
        <v>2021</v>
      </c>
      <c r="D12" s="89">
        <v>16566</v>
      </c>
    </row>
    <row r="13" spans="2:4" x14ac:dyDescent="0.2">
      <c r="B13"/>
      <c r="C13"/>
      <c r="D13"/>
    </row>
    <row r="14" spans="2:4" ht="15" x14ac:dyDescent="0.25">
      <c r="B14" s="8" t="s">
        <v>0</v>
      </c>
      <c r="C14" s="8" t="s">
        <v>1</v>
      </c>
      <c r="D14" s="8" t="s">
        <v>4</v>
      </c>
    </row>
    <row r="15" spans="2:4" ht="15" x14ac:dyDescent="0.25">
      <c r="B15" s="5" t="s">
        <v>224</v>
      </c>
      <c r="C15" s="5">
        <v>2018</v>
      </c>
      <c r="D15" s="12">
        <v>12940</v>
      </c>
    </row>
    <row r="16" spans="2:4" ht="15" x14ac:dyDescent="0.25">
      <c r="B16" s="1" t="s">
        <v>224</v>
      </c>
      <c r="C16" s="1">
        <v>2019</v>
      </c>
      <c r="D16" s="11">
        <v>13196</v>
      </c>
    </row>
    <row r="17" spans="2:4" ht="15" x14ac:dyDescent="0.25">
      <c r="B17" s="5" t="s">
        <v>224</v>
      </c>
      <c r="C17" s="5">
        <v>2020</v>
      </c>
      <c r="D17" s="12">
        <v>13396</v>
      </c>
    </row>
    <row r="18" spans="2:4" ht="15" x14ac:dyDescent="0.25">
      <c r="B18" s="1" t="s">
        <v>224</v>
      </c>
      <c r="C18" s="1">
        <v>2021</v>
      </c>
      <c r="D18" s="89">
        <f>Habitantes!C211+Habitantes!D211</f>
        <v>13493</v>
      </c>
    </row>
    <row r="19" spans="2:4" x14ac:dyDescent="0.2">
      <c r="B19"/>
      <c r="C19"/>
      <c r="D19"/>
    </row>
    <row r="20" spans="2:4" ht="15" x14ac:dyDescent="0.25">
      <c r="B20" s="8" t="s">
        <v>0</v>
      </c>
      <c r="C20" s="8" t="s">
        <v>1</v>
      </c>
      <c r="D20" s="8" t="s">
        <v>4</v>
      </c>
    </row>
    <row r="21" spans="2:4" ht="15" x14ac:dyDescent="0.25">
      <c r="B21" s="5" t="s">
        <v>207</v>
      </c>
      <c r="C21" s="5">
        <v>2018</v>
      </c>
      <c r="D21" s="12">
        <v>15377</v>
      </c>
    </row>
    <row r="22" spans="2:4" ht="15" x14ac:dyDescent="0.25">
      <c r="B22" s="1" t="s">
        <v>207</v>
      </c>
      <c r="C22" s="1">
        <v>2019</v>
      </c>
      <c r="D22" s="11">
        <v>15460</v>
      </c>
    </row>
    <row r="23" spans="2:4" ht="15" x14ac:dyDescent="0.25">
      <c r="B23" s="5" t="s">
        <v>207</v>
      </c>
      <c r="C23" s="5">
        <v>2020</v>
      </c>
      <c r="D23" s="12">
        <v>15546</v>
      </c>
    </row>
    <row r="24" spans="2:4" ht="15" x14ac:dyDescent="0.25">
      <c r="B24" s="1" t="s">
        <v>207</v>
      </c>
      <c r="C24" s="1">
        <v>2021</v>
      </c>
      <c r="D24" s="90">
        <f>Tabla1[[#This Row],[TOTAL HOMBRES]]+Tabla1[[#This Row],[TOTAL MUJERES]]</f>
        <v>15656</v>
      </c>
    </row>
    <row r="30" spans="2:4" x14ac:dyDescent="0.2">
      <c r="C30" s="347" t="s">
        <v>241</v>
      </c>
      <c r="D30" s="347"/>
    </row>
    <row r="31" spans="2:4" ht="15" x14ac:dyDescent="0.25">
      <c r="C31" s="8" t="s">
        <v>1</v>
      </c>
      <c r="D31" s="8" t="s">
        <v>4</v>
      </c>
    </row>
    <row r="32" spans="2:4" ht="15" x14ac:dyDescent="0.25">
      <c r="C32" s="5">
        <v>2011</v>
      </c>
      <c r="D32" s="12">
        <v>215722</v>
      </c>
    </row>
    <row r="33" spans="3:4" ht="15" x14ac:dyDescent="0.25">
      <c r="C33" s="1">
        <v>2012</v>
      </c>
      <c r="D33" s="11">
        <v>217213</v>
      </c>
    </row>
    <row r="34" spans="3:4" ht="15" x14ac:dyDescent="0.25">
      <c r="C34" s="5">
        <v>2013</v>
      </c>
      <c r="D34" s="12">
        <v>218538</v>
      </c>
    </row>
    <row r="35" spans="3:4" ht="15" x14ac:dyDescent="0.25">
      <c r="C35" s="1">
        <v>2014</v>
      </c>
      <c r="D35" s="11">
        <v>219966</v>
      </c>
    </row>
    <row r="36" spans="3:4" ht="15" x14ac:dyDescent="0.25">
      <c r="C36" s="5">
        <v>2015</v>
      </c>
      <c r="D36" s="12">
        <v>221598</v>
      </c>
    </row>
    <row r="37" spans="3:4" ht="15" x14ac:dyDescent="0.25">
      <c r="C37" s="1">
        <v>2016</v>
      </c>
      <c r="D37" s="11">
        <v>223123</v>
      </c>
    </row>
    <row r="38" spans="3:4" ht="15" x14ac:dyDescent="0.25">
      <c r="C38" s="5">
        <v>2017</v>
      </c>
      <c r="D38" s="12">
        <v>224882</v>
      </c>
    </row>
    <row r="39" spans="3:4" ht="15" x14ac:dyDescent="0.25">
      <c r="C39" s="1">
        <v>2018</v>
      </c>
      <c r="D39" s="11">
        <v>227154</v>
      </c>
    </row>
    <row r="40" spans="3:4" ht="15" x14ac:dyDescent="0.25">
      <c r="C40" s="5">
        <v>2019</v>
      </c>
      <c r="D40" s="12">
        <v>230015</v>
      </c>
    </row>
    <row r="41" spans="3:4" ht="15" x14ac:dyDescent="0.25">
      <c r="C41" s="1">
        <v>2020</v>
      </c>
      <c r="D41" s="11">
        <v>232490</v>
      </c>
    </row>
    <row r="42" spans="3:4" ht="15" x14ac:dyDescent="0.25">
      <c r="C42" s="5">
        <v>2021</v>
      </c>
      <c r="D42" s="91">
        <f>SUBTOTAL(109,Tabla1[TOTAL])</f>
        <v>234171</v>
      </c>
    </row>
    <row r="53" spans="2:4" ht="15.75" x14ac:dyDescent="0.25">
      <c r="B53" s="346"/>
      <c r="C53" s="346"/>
      <c r="D53" s="346"/>
    </row>
    <row r="54" spans="2:4" ht="15.75" x14ac:dyDescent="0.25">
      <c r="B54" s="13"/>
      <c r="C54" s="13"/>
      <c r="D54" s="13"/>
    </row>
    <row r="55" spans="2:4" ht="15.75" x14ac:dyDescent="0.25">
      <c r="B55" s="13"/>
      <c r="C55" s="13"/>
      <c r="D55" s="13"/>
    </row>
    <row r="69" spans="2:4" x14ac:dyDescent="0.2">
      <c r="B69" s="14"/>
      <c r="C69" s="16"/>
      <c r="D69" s="15"/>
    </row>
    <row r="70" spans="2:4" x14ac:dyDescent="0.2">
      <c r="B70" s="14"/>
      <c r="C70" s="16"/>
      <c r="D70" s="15"/>
    </row>
    <row r="71" spans="2:4" x14ac:dyDescent="0.2">
      <c r="B71" s="14"/>
      <c r="C71" s="14"/>
    </row>
  </sheetData>
  <mergeCells count="2">
    <mergeCell ref="B53:D53"/>
    <mergeCell ref="C30:D3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G1000"/>
  <sheetViews>
    <sheetView topLeftCell="A16" workbookViewId="0">
      <selection activeCell="D233" sqref="D233"/>
    </sheetView>
  </sheetViews>
  <sheetFormatPr baseColWidth="10" defaultColWidth="14.42578125" defaultRowHeight="15.75" customHeight="1" x14ac:dyDescent="0.2"/>
  <cols>
    <col min="1" max="1" width="14.42578125" style="18"/>
    <col min="2" max="2" width="16.42578125" style="18" customWidth="1"/>
    <col min="3" max="3" width="14.42578125" style="18"/>
    <col min="4" max="4" width="27" style="18" customWidth="1"/>
    <col min="5" max="5" width="32.7109375" style="18" customWidth="1"/>
    <col min="6" max="6" width="18.42578125" style="18" customWidth="1"/>
    <col min="7" max="16384" width="14.42578125" style="18"/>
  </cols>
  <sheetData>
    <row r="1" spans="2:7" ht="28.5" customHeight="1" x14ac:dyDescent="0.2">
      <c r="B1" s="381" t="s">
        <v>830</v>
      </c>
      <c r="C1" s="382"/>
      <c r="D1" s="382"/>
      <c r="E1" s="382"/>
    </row>
    <row r="2" spans="2:7" ht="12.75" x14ac:dyDescent="0.2">
      <c r="D2" s="158"/>
    </row>
    <row r="12" spans="2:7" ht="15.75" customHeight="1" x14ac:dyDescent="0.25">
      <c r="B12" s="32" t="s">
        <v>0</v>
      </c>
      <c r="C12" s="21" t="s">
        <v>1</v>
      </c>
      <c r="D12" s="21" t="s">
        <v>831</v>
      </c>
      <c r="E12" s="22" t="s">
        <v>351</v>
      </c>
    </row>
    <row r="13" spans="2:7" ht="15" x14ac:dyDescent="0.25">
      <c r="B13" s="33" t="s">
        <v>207</v>
      </c>
      <c r="C13" s="34">
        <v>2011</v>
      </c>
      <c r="D13" s="127">
        <v>11569982771</v>
      </c>
      <c r="E13" s="159">
        <v>15935187844</v>
      </c>
      <c r="F13" s="100"/>
    </row>
    <row r="14" spans="2:7" x14ac:dyDescent="0.25">
      <c r="B14" s="33" t="s">
        <v>208</v>
      </c>
      <c r="C14" s="34">
        <v>2011</v>
      </c>
      <c r="D14" s="127">
        <v>4694430698</v>
      </c>
      <c r="E14" s="159">
        <v>4906619471</v>
      </c>
      <c r="F14" s="160"/>
      <c r="G14" s="150"/>
    </row>
    <row r="15" spans="2:7" ht="15" x14ac:dyDescent="0.25">
      <c r="B15" s="33" t="s">
        <v>209</v>
      </c>
      <c r="C15" s="34">
        <v>2011</v>
      </c>
      <c r="D15" s="127">
        <v>2907778000</v>
      </c>
      <c r="E15" s="159">
        <v>2965685000</v>
      </c>
      <c r="F15" s="100"/>
    </row>
    <row r="16" spans="2:7" x14ac:dyDescent="0.25">
      <c r="B16" s="33" t="s">
        <v>210</v>
      </c>
      <c r="C16" s="34">
        <v>2011</v>
      </c>
      <c r="D16" s="127">
        <v>4155482872</v>
      </c>
      <c r="E16" s="159">
        <v>4238983754</v>
      </c>
      <c r="F16" s="160"/>
      <c r="G16" s="150"/>
    </row>
    <row r="17" spans="2:7" ht="15" x14ac:dyDescent="0.25">
      <c r="B17" s="33" t="s">
        <v>211</v>
      </c>
      <c r="C17" s="34">
        <v>2011</v>
      </c>
      <c r="D17" s="127">
        <v>2649582000</v>
      </c>
      <c r="E17" s="159">
        <v>4856806000</v>
      </c>
      <c r="F17" s="100"/>
    </row>
    <row r="18" spans="2:7" x14ac:dyDescent="0.25">
      <c r="B18" s="33" t="s">
        <v>212</v>
      </c>
      <c r="C18" s="34">
        <v>2011</v>
      </c>
      <c r="D18" s="127">
        <v>4660394319</v>
      </c>
      <c r="E18" s="159">
        <v>8031315989</v>
      </c>
      <c r="F18" s="160"/>
      <c r="G18" s="150"/>
    </row>
    <row r="19" spans="2:7" ht="15" x14ac:dyDescent="0.25">
      <c r="B19" s="33" t="s">
        <v>213</v>
      </c>
      <c r="C19" s="34">
        <v>2011</v>
      </c>
      <c r="D19" s="127">
        <v>4361347428</v>
      </c>
      <c r="E19" s="159">
        <v>5997164484</v>
      </c>
      <c r="F19" s="100"/>
    </row>
    <row r="20" spans="2:7" ht="15" x14ac:dyDescent="0.25">
      <c r="B20" s="33" t="s">
        <v>214</v>
      </c>
      <c r="C20" s="34">
        <v>2011</v>
      </c>
      <c r="D20" s="127">
        <v>3598247940</v>
      </c>
      <c r="E20" s="159">
        <v>3636963757</v>
      </c>
    </row>
    <row r="21" spans="2:7" x14ac:dyDescent="0.25">
      <c r="B21" s="33" t="s">
        <v>215</v>
      </c>
      <c r="C21" s="34">
        <v>2011</v>
      </c>
      <c r="D21" s="127">
        <v>7569742333</v>
      </c>
      <c r="E21" s="159">
        <v>7966363703</v>
      </c>
      <c r="F21" s="160"/>
      <c r="G21" s="150"/>
    </row>
    <row r="22" spans="2:7" x14ac:dyDescent="0.25">
      <c r="B22" s="33" t="s">
        <v>216</v>
      </c>
      <c r="C22" s="34">
        <v>2011</v>
      </c>
      <c r="D22" s="127">
        <v>5705987000</v>
      </c>
      <c r="E22" s="159">
        <v>6239016000</v>
      </c>
      <c r="F22" s="160"/>
      <c r="G22" s="150"/>
    </row>
    <row r="23" spans="2:7" x14ac:dyDescent="0.25">
      <c r="B23" s="33" t="s">
        <v>217</v>
      </c>
      <c r="C23" s="34">
        <v>2011</v>
      </c>
      <c r="D23" s="127">
        <v>4136760575</v>
      </c>
      <c r="E23" s="159">
        <v>6114233489</v>
      </c>
      <c r="F23" s="160"/>
      <c r="G23" s="150"/>
    </row>
    <row r="24" spans="2:7" x14ac:dyDescent="0.25">
      <c r="B24" s="33" t="s">
        <v>218</v>
      </c>
      <c r="C24" s="34">
        <v>2011</v>
      </c>
      <c r="D24" s="127">
        <v>25145113427</v>
      </c>
      <c r="E24" s="159">
        <v>25330819991</v>
      </c>
      <c r="F24" s="160"/>
      <c r="G24" s="150"/>
    </row>
    <row r="25" spans="2:7" x14ac:dyDescent="0.25">
      <c r="B25" s="33" t="s">
        <v>219</v>
      </c>
      <c r="C25" s="34">
        <v>2011</v>
      </c>
      <c r="D25" s="161">
        <v>7844764000</v>
      </c>
      <c r="E25" s="159">
        <v>7821027000</v>
      </c>
      <c r="F25" s="162"/>
    </row>
    <row r="26" spans="2:7" x14ac:dyDescent="0.25">
      <c r="B26" s="33" t="s">
        <v>220</v>
      </c>
      <c r="C26" s="34">
        <v>2011</v>
      </c>
      <c r="D26" s="163">
        <v>8690263000</v>
      </c>
      <c r="E26" s="159">
        <v>9429663000</v>
      </c>
      <c r="F26" s="160"/>
      <c r="G26" s="150"/>
    </row>
    <row r="27" spans="2:7" ht="15" x14ac:dyDescent="0.25">
      <c r="B27" s="33" t="s">
        <v>221</v>
      </c>
      <c r="C27" s="34">
        <v>2011</v>
      </c>
      <c r="D27" s="161">
        <v>6468587000</v>
      </c>
      <c r="E27" s="159">
        <v>8799842000</v>
      </c>
      <c r="F27" s="100"/>
    </row>
    <row r="28" spans="2:7" ht="15" x14ac:dyDescent="0.25">
      <c r="B28" s="33" t="s">
        <v>222</v>
      </c>
      <c r="C28" s="34">
        <v>2011</v>
      </c>
      <c r="D28" s="163">
        <v>5855572000</v>
      </c>
      <c r="E28" s="159">
        <v>6232290000</v>
      </c>
    </row>
    <row r="29" spans="2:7" ht="15" x14ac:dyDescent="0.25">
      <c r="B29" s="33" t="s">
        <v>223</v>
      </c>
      <c r="C29" s="34">
        <v>2011</v>
      </c>
      <c r="D29" s="127">
        <v>99751335685</v>
      </c>
      <c r="E29" s="159">
        <v>100022312367</v>
      </c>
    </row>
    <row r="30" spans="2:7" ht="15" x14ac:dyDescent="0.25">
      <c r="B30" s="33" t="s">
        <v>224</v>
      </c>
      <c r="C30" s="34">
        <v>2011</v>
      </c>
      <c r="D30" s="161">
        <v>13098587970</v>
      </c>
      <c r="E30" s="159">
        <v>17650439048</v>
      </c>
    </row>
    <row r="31" spans="2:7" ht="15" x14ac:dyDescent="0.25">
      <c r="B31" s="33" t="s">
        <v>225</v>
      </c>
      <c r="C31" s="34">
        <v>2011</v>
      </c>
      <c r="D31" s="161">
        <v>3105112527</v>
      </c>
      <c r="E31" s="159">
        <v>5539313485</v>
      </c>
    </row>
    <row r="32" spans="2:7" ht="15" x14ac:dyDescent="0.25">
      <c r="B32" s="33" t="s">
        <v>226</v>
      </c>
      <c r="C32" s="34">
        <v>2011</v>
      </c>
      <c r="D32" s="161">
        <v>6779059912</v>
      </c>
      <c r="E32" s="159">
        <v>8876815166</v>
      </c>
    </row>
    <row r="33" spans="2:5" ht="15" x14ac:dyDescent="0.25">
      <c r="B33" s="33" t="s">
        <v>207</v>
      </c>
      <c r="C33" s="34">
        <v>2012</v>
      </c>
      <c r="D33" s="163">
        <v>12130089114</v>
      </c>
      <c r="E33" s="159">
        <v>25494625905</v>
      </c>
    </row>
    <row r="34" spans="2:5" ht="15" x14ac:dyDescent="0.25">
      <c r="B34" s="33" t="s">
        <v>208</v>
      </c>
      <c r="C34" s="34">
        <v>2012</v>
      </c>
      <c r="D34" s="163">
        <v>3277875707</v>
      </c>
      <c r="E34" s="159">
        <v>4480682726</v>
      </c>
    </row>
    <row r="35" spans="2:5" ht="15" x14ac:dyDescent="0.25">
      <c r="B35" s="33" t="s">
        <v>209</v>
      </c>
      <c r="C35" s="34">
        <v>2012</v>
      </c>
      <c r="D35" s="161">
        <v>3692500000</v>
      </c>
      <c r="E35" s="123">
        <v>3616738000</v>
      </c>
    </row>
    <row r="36" spans="2:5" ht="15" x14ac:dyDescent="0.25">
      <c r="B36" s="33" t="s">
        <v>210</v>
      </c>
      <c r="C36" s="34">
        <v>2012</v>
      </c>
      <c r="D36" s="163">
        <v>3939337168</v>
      </c>
      <c r="E36" s="159">
        <v>4172381587</v>
      </c>
    </row>
    <row r="37" spans="2:5" ht="15" x14ac:dyDescent="0.25">
      <c r="B37" s="33" t="s">
        <v>211</v>
      </c>
      <c r="C37" s="34">
        <v>2012</v>
      </c>
      <c r="D37" s="127">
        <v>3198296267</v>
      </c>
      <c r="E37" s="159">
        <v>3777985880</v>
      </c>
    </row>
    <row r="38" spans="2:5" ht="15" x14ac:dyDescent="0.25">
      <c r="B38" s="33" t="s">
        <v>212</v>
      </c>
      <c r="C38" s="34">
        <v>2012</v>
      </c>
      <c r="D38" s="127">
        <v>7269732753</v>
      </c>
      <c r="E38" s="159">
        <v>8239307904</v>
      </c>
    </row>
    <row r="39" spans="2:5" ht="15" x14ac:dyDescent="0.25">
      <c r="B39" s="33" t="s">
        <v>213</v>
      </c>
      <c r="C39" s="34">
        <v>2012</v>
      </c>
      <c r="D39" s="127">
        <v>3069600432</v>
      </c>
      <c r="E39" s="159">
        <v>4303957234</v>
      </c>
    </row>
    <row r="40" spans="2:5" ht="15" x14ac:dyDescent="0.25">
      <c r="B40" s="33" t="s">
        <v>214</v>
      </c>
      <c r="C40" s="34">
        <v>2012</v>
      </c>
      <c r="D40" s="127">
        <v>3906146776</v>
      </c>
      <c r="E40" s="159">
        <v>3785945512</v>
      </c>
    </row>
    <row r="41" spans="2:5" ht="15" x14ac:dyDescent="0.25">
      <c r="B41" s="33" t="s">
        <v>215</v>
      </c>
      <c r="C41" s="34">
        <v>2012</v>
      </c>
      <c r="D41" s="127">
        <v>6098100000</v>
      </c>
      <c r="E41" s="159">
        <v>7425211000</v>
      </c>
    </row>
    <row r="42" spans="2:5" ht="15" x14ac:dyDescent="0.25">
      <c r="B42" s="33" t="s">
        <v>216</v>
      </c>
      <c r="C42" s="34">
        <v>2012</v>
      </c>
      <c r="D42" s="127">
        <v>3912190362</v>
      </c>
      <c r="E42" s="159">
        <v>6732351931</v>
      </c>
    </row>
    <row r="43" spans="2:5" ht="15" x14ac:dyDescent="0.25">
      <c r="B43" s="33" t="s">
        <v>217</v>
      </c>
      <c r="C43" s="34">
        <v>2012</v>
      </c>
      <c r="D43" s="127">
        <v>4443291613</v>
      </c>
      <c r="E43" s="159">
        <v>5298480303</v>
      </c>
    </row>
    <row r="44" spans="2:5" ht="15" x14ac:dyDescent="0.25">
      <c r="B44" s="33" t="s">
        <v>218</v>
      </c>
      <c r="C44" s="34">
        <v>2012</v>
      </c>
      <c r="D44" s="127">
        <v>18823154888</v>
      </c>
      <c r="E44" s="159">
        <v>21214328138</v>
      </c>
    </row>
    <row r="45" spans="2:5" ht="15" x14ac:dyDescent="0.25">
      <c r="B45" s="33" t="s">
        <v>219</v>
      </c>
      <c r="C45" s="34">
        <v>2012</v>
      </c>
      <c r="D45" s="127">
        <v>3735536000</v>
      </c>
      <c r="E45" s="159">
        <v>4328139000</v>
      </c>
    </row>
    <row r="46" spans="2:5" ht="15" x14ac:dyDescent="0.25">
      <c r="B46" s="33" t="s">
        <v>220</v>
      </c>
      <c r="C46" s="34">
        <v>2012</v>
      </c>
      <c r="D46" s="127">
        <v>4462241169</v>
      </c>
      <c r="E46" s="159">
        <v>5656623139</v>
      </c>
    </row>
    <row r="47" spans="2:5" ht="15" x14ac:dyDescent="0.25">
      <c r="B47" s="33" t="s">
        <v>221</v>
      </c>
      <c r="C47" s="34">
        <v>2012</v>
      </c>
      <c r="D47" s="127">
        <v>4960596000</v>
      </c>
      <c r="E47" s="159">
        <v>7944656000</v>
      </c>
    </row>
    <row r="48" spans="2:5" ht="15" x14ac:dyDescent="0.25">
      <c r="B48" s="33" t="s">
        <v>222</v>
      </c>
      <c r="C48" s="34">
        <v>2012</v>
      </c>
      <c r="D48" s="127">
        <v>5465137000</v>
      </c>
      <c r="E48" s="159">
        <v>7244575000</v>
      </c>
    </row>
    <row r="49" spans="2:5" ht="15" x14ac:dyDescent="0.25">
      <c r="B49" s="33" t="s">
        <v>223</v>
      </c>
      <c r="C49" s="34">
        <v>2012</v>
      </c>
      <c r="D49" s="127">
        <v>98720269895</v>
      </c>
      <c r="E49" s="159">
        <v>101840742413</v>
      </c>
    </row>
    <row r="50" spans="2:5" ht="15" x14ac:dyDescent="0.25">
      <c r="B50" s="33" t="s">
        <v>224</v>
      </c>
      <c r="C50" s="34">
        <v>2012</v>
      </c>
      <c r="D50" s="127">
        <v>13343538531</v>
      </c>
      <c r="E50" s="159">
        <v>18650916330</v>
      </c>
    </row>
    <row r="51" spans="2:5" ht="15" x14ac:dyDescent="0.25">
      <c r="B51" s="33" t="s">
        <v>225</v>
      </c>
      <c r="C51" s="34">
        <v>2012</v>
      </c>
      <c r="D51" s="127">
        <v>3207898792</v>
      </c>
      <c r="E51" s="159">
        <v>4679466072</v>
      </c>
    </row>
    <row r="52" spans="2:5" ht="15" x14ac:dyDescent="0.25">
      <c r="B52" s="33" t="s">
        <v>226</v>
      </c>
      <c r="C52" s="34">
        <v>2012</v>
      </c>
      <c r="D52" s="127">
        <v>7090448799</v>
      </c>
      <c r="E52" s="159">
        <v>9221002531</v>
      </c>
    </row>
    <row r="53" spans="2:5" ht="15" x14ac:dyDescent="0.25">
      <c r="B53" s="33" t="s">
        <v>207</v>
      </c>
      <c r="C53" s="34">
        <v>2013</v>
      </c>
      <c r="D53" s="127">
        <v>17048060606</v>
      </c>
      <c r="E53" s="159">
        <v>22982953861</v>
      </c>
    </row>
    <row r="54" spans="2:5" ht="15" x14ac:dyDescent="0.25">
      <c r="B54" s="33" t="s">
        <v>208</v>
      </c>
      <c r="C54" s="34">
        <v>2013</v>
      </c>
      <c r="D54" s="127">
        <v>4669758371</v>
      </c>
      <c r="E54" s="159">
        <v>5715675812</v>
      </c>
    </row>
    <row r="55" spans="2:5" ht="15" x14ac:dyDescent="0.25">
      <c r="B55" s="33" t="s">
        <v>209</v>
      </c>
      <c r="C55" s="34">
        <v>2013</v>
      </c>
      <c r="D55" s="127">
        <v>4255048000</v>
      </c>
      <c r="E55" s="159">
        <v>4186003000</v>
      </c>
    </row>
    <row r="56" spans="2:5" ht="15" x14ac:dyDescent="0.25">
      <c r="B56" s="33" t="s">
        <v>210</v>
      </c>
      <c r="C56" s="34">
        <v>2013</v>
      </c>
      <c r="D56" s="127">
        <v>3235991992</v>
      </c>
      <c r="E56" s="159">
        <v>4077780012</v>
      </c>
    </row>
    <row r="57" spans="2:5" ht="15" x14ac:dyDescent="0.25">
      <c r="B57" s="33" t="s">
        <v>211</v>
      </c>
      <c r="C57" s="34">
        <v>2013</v>
      </c>
      <c r="D57" s="127">
        <v>4037262575</v>
      </c>
      <c r="E57" s="159">
        <v>4916531464</v>
      </c>
    </row>
    <row r="58" spans="2:5" ht="15" x14ac:dyDescent="0.25">
      <c r="B58" s="33" t="s">
        <v>212</v>
      </c>
      <c r="C58" s="34">
        <v>2013</v>
      </c>
      <c r="D58" s="127">
        <v>7097693519</v>
      </c>
      <c r="E58" s="159">
        <v>7495536958</v>
      </c>
    </row>
    <row r="59" spans="2:5" ht="15" x14ac:dyDescent="0.25">
      <c r="B59" s="33" t="s">
        <v>213</v>
      </c>
      <c r="C59" s="34">
        <v>2013</v>
      </c>
      <c r="D59" s="127">
        <v>4253602703</v>
      </c>
      <c r="E59" s="159">
        <v>7434470103</v>
      </c>
    </row>
    <row r="60" spans="2:5" ht="15" x14ac:dyDescent="0.25">
      <c r="B60" s="33" t="s">
        <v>214</v>
      </c>
      <c r="C60" s="34">
        <v>2013</v>
      </c>
      <c r="D60" s="127">
        <v>3408036606</v>
      </c>
      <c r="E60" s="159">
        <v>4147711113</v>
      </c>
    </row>
    <row r="61" spans="2:5" ht="15" x14ac:dyDescent="0.25">
      <c r="B61" s="33" t="s">
        <v>215</v>
      </c>
      <c r="C61" s="34">
        <v>2013</v>
      </c>
      <c r="D61" s="127">
        <v>5197857000</v>
      </c>
      <c r="E61" s="159">
        <v>7394855000</v>
      </c>
    </row>
    <row r="62" spans="2:5" ht="15" x14ac:dyDescent="0.25">
      <c r="B62" s="33" t="s">
        <v>216</v>
      </c>
      <c r="C62" s="34">
        <v>2013</v>
      </c>
      <c r="D62" s="127">
        <v>4493034856</v>
      </c>
      <c r="E62" s="159">
        <v>8307479692</v>
      </c>
    </row>
    <row r="63" spans="2:5" ht="15" x14ac:dyDescent="0.25">
      <c r="B63" s="33" t="s">
        <v>217</v>
      </c>
      <c r="C63" s="34">
        <v>2013</v>
      </c>
      <c r="D63" s="127">
        <v>5684616853</v>
      </c>
      <c r="E63" s="159">
        <v>6616649110</v>
      </c>
    </row>
    <row r="64" spans="2:5" ht="15" x14ac:dyDescent="0.25">
      <c r="B64" s="33" t="s">
        <v>218</v>
      </c>
      <c r="C64" s="34">
        <v>2013</v>
      </c>
      <c r="D64" s="127">
        <v>21241847085</v>
      </c>
      <c r="E64" s="159">
        <v>24798818357</v>
      </c>
    </row>
    <row r="65" spans="2:5" ht="15" x14ac:dyDescent="0.25">
      <c r="B65" s="33" t="s">
        <v>219</v>
      </c>
      <c r="C65" s="34">
        <v>2013</v>
      </c>
      <c r="D65" s="127">
        <v>5454037000</v>
      </c>
      <c r="E65" s="159">
        <v>5759263000</v>
      </c>
    </row>
    <row r="66" spans="2:5" ht="15" x14ac:dyDescent="0.25">
      <c r="B66" s="33" t="s">
        <v>220</v>
      </c>
      <c r="C66" s="34">
        <v>2013</v>
      </c>
      <c r="D66" s="127">
        <v>4663847322</v>
      </c>
      <c r="E66" s="159">
        <v>6355552846</v>
      </c>
    </row>
    <row r="67" spans="2:5" ht="15" x14ac:dyDescent="0.25">
      <c r="B67" s="33" t="s">
        <v>221</v>
      </c>
      <c r="C67" s="34">
        <v>2013</v>
      </c>
      <c r="D67" s="127">
        <v>6921376000</v>
      </c>
      <c r="E67" s="159">
        <v>10789244000</v>
      </c>
    </row>
    <row r="68" spans="2:5" ht="15" x14ac:dyDescent="0.25">
      <c r="B68" s="33" t="s">
        <v>222</v>
      </c>
      <c r="C68" s="34">
        <v>2013</v>
      </c>
      <c r="D68" s="127">
        <v>9383156000</v>
      </c>
      <c r="E68" s="159">
        <v>10870224000</v>
      </c>
    </row>
    <row r="69" spans="2:5" ht="15" x14ac:dyDescent="0.25">
      <c r="B69" s="33" t="s">
        <v>223</v>
      </c>
      <c r="C69" s="34">
        <v>2013</v>
      </c>
      <c r="D69" s="127">
        <v>90308339007</v>
      </c>
      <c r="E69" s="159">
        <v>127191649044</v>
      </c>
    </row>
    <row r="70" spans="2:5" ht="15" x14ac:dyDescent="0.25">
      <c r="B70" s="33" t="s">
        <v>224</v>
      </c>
      <c r="C70" s="34">
        <v>2013</v>
      </c>
      <c r="D70" s="127">
        <v>11509967842</v>
      </c>
      <c r="E70" s="159">
        <v>20690843749</v>
      </c>
    </row>
    <row r="71" spans="2:5" ht="15" x14ac:dyDescent="0.25">
      <c r="B71" s="33" t="s">
        <v>225</v>
      </c>
      <c r="C71" s="34">
        <v>2013</v>
      </c>
      <c r="D71" s="127">
        <v>3177395872</v>
      </c>
      <c r="E71" s="159">
        <v>4116101471</v>
      </c>
    </row>
    <row r="72" spans="2:5" ht="15" x14ac:dyDescent="0.25">
      <c r="B72" s="33" t="s">
        <v>226</v>
      </c>
      <c r="C72" s="34">
        <v>2013</v>
      </c>
      <c r="D72" s="127">
        <v>5463624679</v>
      </c>
      <c r="E72" s="159">
        <v>8664020145</v>
      </c>
    </row>
    <row r="73" spans="2:5" ht="15" x14ac:dyDescent="0.25">
      <c r="B73" s="33" t="s">
        <v>207</v>
      </c>
      <c r="C73" s="34">
        <v>2014</v>
      </c>
      <c r="D73" s="127">
        <v>9250854493</v>
      </c>
      <c r="E73" s="159">
        <v>18988659366</v>
      </c>
    </row>
    <row r="74" spans="2:5" ht="15" x14ac:dyDescent="0.25">
      <c r="B74" s="33" t="s">
        <v>208</v>
      </c>
      <c r="C74" s="34">
        <v>2014</v>
      </c>
      <c r="D74" s="127">
        <v>5507189419</v>
      </c>
      <c r="E74" s="159">
        <v>6446948570</v>
      </c>
    </row>
    <row r="75" spans="2:5" ht="15" x14ac:dyDescent="0.25">
      <c r="B75" s="33" t="s">
        <v>209</v>
      </c>
      <c r="C75" s="34">
        <v>2014</v>
      </c>
      <c r="D75" s="127">
        <v>3535446000</v>
      </c>
      <c r="E75" s="159">
        <v>3624629000</v>
      </c>
    </row>
    <row r="76" spans="2:5" ht="15" x14ac:dyDescent="0.25">
      <c r="B76" s="33" t="s">
        <v>210</v>
      </c>
      <c r="C76" s="34">
        <v>2014</v>
      </c>
      <c r="D76" s="127">
        <v>4230876939</v>
      </c>
      <c r="E76" s="159">
        <v>4924405342</v>
      </c>
    </row>
    <row r="77" spans="2:5" ht="15" x14ac:dyDescent="0.25">
      <c r="B77" s="33" t="s">
        <v>211</v>
      </c>
      <c r="C77" s="34">
        <v>2014</v>
      </c>
      <c r="D77" s="127">
        <v>4617579098</v>
      </c>
      <c r="E77" s="159">
        <v>5576752050</v>
      </c>
    </row>
    <row r="78" spans="2:5" ht="15" x14ac:dyDescent="0.25">
      <c r="B78" s="33" t="s">
        <v>212</v>
      </c>
      <c r="C78" s="34">
        <v>2014</v>
      </c>
      <c r="D78" s="127">
        <v>4341970221</v>
      </c>
      <c r="E78" s="159">
        <v>8143119370</v>
      </c>
    </row>
    <row r="79" spans="2:5" ht="15" x14ac:dyDescent="0.25">
      <c r="B79" s="33" t="s">
        <v>213</v>
      </c>
      <c r="C79" s="34">
        <v>2014</v>
      </c>
      <c r="D79" s="127">
        <v>6043084271</v>
      </c>
      <c r="E79" s="159">
        <v>8689279762</v>
      </c>
    </row>
    <row r="80" spans="2:5" ht="15" x14ac:dyDescent="0.25">
      <c r="B80" s="33" t="s">
        <v>214</v>
      </c>
      <c r="C80" s="34">
        <v>2014</v>
      </c>
      <c r="D80" s="127">
        <v>3751203452</v>
      </c>
      <c r="E80" s="159">
        <v>5551728331</v>
      </c>
    </row>
    <row r="81" spans="2:5" ht="15" x14ac:dyDescent="0.25">
      <c r="B81" s="33" t="s">
        <v>215</v>
      </c>
      <c r="C81" s="34">
        <v>2014</v>
      </c>
      <c r="D81" s="127">
        <v>5351920000</v>
      </c>
      <c r="E81" s="159">
        <v>9560177000</v>
      </c>
    </row>
    <row r="82" spans="2:5" ht="15" x14ac:dyDescent="0.25">
      <c r="B82" s="33" t="s">
        <v>216</v>
      </c>
      <c r="C82" s="34">
        <v>2014</v>
      </c>
      <c r="D82" s="127">
        <v>6393158127</v>
      </c>
      <c r="E82" s="159">
        <v>8671614776</v>
      </c>
    </row>
    <row r="83" spans="2:5" ht="15" x14ac:dyDescent="0.25">
      <c r="B83" s="33" t="s">
        <v>217</v>
      </c>
      <c r="C83" s="34">
        <v>2014</v>
      </c>
      <c r="D83" s="127">
        <v>4053731429</v>
      </c>
      <c r="E83" s="159">
        <v>6028689190</v>
      </c>
    </row>
    <row r="84" spans="2:5" ht="15" x14ac:dyDescent="0.25">
      <c r="B84" s="33" t="s">
        <v>218</v>
      </c>
      <c r="C84" s="34">
        <v>2014</v>
      </c>
      <c r="D84" s="127">
        <v>26885088903</v>
      </c>
      <c r="E84" s="159">
        <v>31503757344</v>
      </c>
    </row>
    <row r="85" spans="2:5" ht="15" x14ac:dyDescent="0.25">
      <c r="B85" s="33" t="s">
        <v>219</v>
      </c>
      <c r="C85" s="34">
        <v>2014</v>
      </c>
      <c r="D85" s="127">
        <v>8921486000</v>
      </c>
      <c r="E85" s="159">
        <v>9477744000</v>
      </c>
    </row>
    <row r="86" spans="2:5" ht="15" x14ac:dyDescent="0.25">
      <c r="B86" s="33" t="s">
        <v>220</v>
      </c>
      <c r="C86" s="34">
        <v>2014</v>
      </c>
      <c r="D86" s="127">
        <v>8747625430</v>
      </c>
      <c r="E86" s="62" t="s">
        <v>832</v>
      </c>
    </row>
    <row r="87" spans="2:5" ht="15" x14ac:dyDescent="0.25">
      <c r="B87" s="33" t="s">
        <v>221</v>
      </c>
      <c r="C87" s="34">
        <v>2014</v>
      </c>
      <c r="D87" s="127">
        <v>11993902000</v>
      </c>
      <c r="E87" s="159">
        <v>15801527000</v>
      </c>
    </row>
    <row r="88" spans="2:5" ht="15" x14ac:dyDescent="0.25">
      <c r="B88" s="33" t="s">
        <v>222</v>
      </c>
      <c r="C88" s="34">
        <v>2014</v>
      </c>
      <c r="D88" s="127">
        <v>10010439000</v>
      </c>
      <c r="E88" s="159">
        <v>12188570000</v>
      </c>
    </row>
    <row r="89" spans="2:5" ht="15" x14ac:dyDescent="0.25">
      <c r="B89" s="33" t="s">
        <v>223</v>
      </c>
      <c r="C89" s="34">
        <v>2014</v>
      </c>
      <c r="D89" s="127">
        <v>99750525864</v>
      </c>
      <c r="E89" s="159">
        <v>136036176717</v>
      </c>
    </row>
    <row r="90" spans="2:5" ht="15" x14ac:dyDescent="0.25">
      <c r="B90" s="33" t="s">
        <v>224</v>
      </c>
      <c r="C90" s="34">
        <v>2014</v>
      </c>
      <c r="D90" s="127">
        <v>13553943113</v>
      </c>
      <c r="E90" s="159">
        <v>17704563922</v>
      </c>
    </row>
    <row r="91" spans="2:5" ht="15" x14ac:dyDescent="0.25">
      <c r="B91" s="33" t="s">
        <v>225</v>
      </c>
      <c r="C91" s="34">
        <v>2014</v>
      </c>
      <c r="D91" s="127">
        <v>3779861380</v>
      </c>
      <c r="E91" s="159">
        <v>4581913013</v>
      </c>
    </row>
    <row r="92" spans="2:5" ht="15" x14ac:dyDescent="0.25">
      <c r="B92" s="33" t="s">
        <v>226</v>
      </c>
      <c r="C92" s="34">
        <v>2014</v>
      </c>
      <c r="D92" s="127">
        <v>7410123264</v>
      </c>
      <c r="E92" s="159">
        <v>10621744148</v>
      </c>
    </row>
    <row r="93" spans="2:5" ht="15" x14ac:dyDescent="0.25">
      <c r="B93" s="33" t="s">
        <v>207</v>
      </c>
      <c r="C93" s="34">
        <v>2015</v>
      </c>
      <c r="D93" s="127">
        <v>10635658938</v>
      </c>
      <c r="E93" s="159">
        <v>22960425096</v>
      </c>
    </row>
    <row r="94" spans="2:5" ht="15" x14ac:dyDescent="0.25">
      <c r="B94" s="33" t="s">
        <v>208</v>
      </c>
      <c r="C94" s="34">
        <v>2015</v>
      </c>
      <c r="D94" s="127">
        <v>4680099558</v>
      </c>
      <c r="E94" s="159">
        <v>5786147709</v>
      </c>
    </row>
    <row r="95" spans="2:5" ht="15" x14ac:dyDescent="0.25">
      <c r="B95" s="33" t="s">
        <v>209</v>
      </c>
      <c r="C95" s="34">
        <v>2015</v>
      </c>
      <c r="D95" s="127">
        <v>6524678000</v>
      </c>
      <c r="E95" s="159">
        <v>7359456000</v>
      </c>
    </row>
    <row r="96" spans="2:5" ht="15" x14ac:dyDescent="0.25">
      <c r="B96" s="33" t="s">
        <v>210</v>
      </c>
      <c r="C96" s="34">
        <v>2015</v>
      </c>
      <c r="D96" s="127">
        <v>5578739669</v>
      </c>
      <c r="E96" s="159">
        <v>6305923634</v>
      </c>
    </row>
    <row r="97" spans="2:5" ht="15" x14ac:dyDescent="0.25">
      <c r="B97" s="33" t="s">
        <v>211</v>
      </c>
      <c r="C97" s="34">
        <v>2015</v>
      </c>
      <c r="D97" s="127">
        <v>5322246408</v>
      </c>
      <c r="E97" s="159">
        <v>6315889344</v>
      </c>
    </row>
    <row r="98" spans="2:5" ht="15" x14ac:dyDescent="0.25">
      <c r="B98" s="33" t="s">
        <v>212</v>
      </c>
      <c r="C98" s="34">
        <v>2015</v>
      </c>
      <c r="D98" s="127">
        <v>7623603443</v>
      </c>
      <c r="E98" s="159">
        <v>10920938386</v>
      </c>
    </row>
    <row r="99" spans="2:5" ht="15" x14ac:dyDescent="0.25">
      <c r="B99" s="33" t="s">
        <v>213</v>
      </c>
      <c r="C99" s="34">
        <v>2015</v>
      </c>
      <c r="D99" s="127">
        <v>7304256542</v>
      </c>
      <c r="E99" s="159">
        <v>8249322265</v>
      </c>
    </row>
    <row r="100" spans="2:5" ht="15" x14ac:dyDescent="0.25">
      <c r="B100" s="33" t="s">
        <v>214</v>
      </c>
      <c r="C100" s="34">
        <v>2015</v>
      </c>
      <c r="D100" s="127">
        <v>4720268650</v>
      </c>
      <c r="E100" s="159">
        <v>7204584698</v>
      </c>
    </row>
    <row r="101" spans="2:5" ht="15" x14ac:dyDescent="0.25">
      <c r="B101" s="33" t="s">
        <v>215</v>
      </c>
      <c r="C101" s="34">
        <v>2015</v>
      </c>
      <c r="D101" s="127">
        <v>9006521000</v>
      </c>
      <c r="E101" s="159">
        <v>10972530000</v>
      </c>
    </row>
    <row r="102" spans="2:5" ht="15" x14ac:dyDescent="0.25">
      <c r="B102" s="33" t="s">
        <v>216</v>
      </c>
      <c r="C102" s="34">
        <v>2015</v>
      </c>
      <c r="D102" s="127">
        <v>6104283733</v>
      </c>
      <c r="E102" s="159">
        <v>11302004406</v>
      </c>
    </row>
    <row r="103" spans="2:5" ht="15" x14ac:dyDescent="0.25">
      <c r="B103" s="33" t="s">
        <v>217</v>
      </c>
      <c r="C103" s="34">
        <v>2015</v>
      </c>
      <c r="D103" s="127">
        <v>5161218468</v>
      </c>
      <c r="E103" s="159">
        <v>7166185930</v>
      </c>
    </row>
    <row r="104" spans="2:5" ht="15" x14ac:dyDescent="0.25">
      <c r="B104" s="33" t="s">
        <v>218</v>
      </c>
      <c r="C104" s="34">
        <v>2015</v>
      </c>
      <c r="D104" s="127">
        <v>35121016944</v>
      </c>
      <c r="E104" s="159">
        <v>37460093200</v>
      </c>
    </row>
    <row r="105" spans="2:5" ht="15" x14ac:dyDescent="0.25">
      <c r="B105" s="33" t="s">
        <v>219</v>
      </c>
      <c r="C105" s="34">
        <v>2015</v>
      </c>
      <c r="D105" s="127">
        <v>10624396000</v>
      </c>
      <c r="E105" s="159">
        <v>12120277000</v>
      </c>
    </row>
    <row r="106" spans="2:5" ht="15" x14ac:dyDescent="0.25">
      <c r="B106" s="33" t="s">
        <v>220</v>
      </c>
      <c r="C106" s="34">
        <v>2015</v>
      </c>
      <c r="D106" s="127">
        <v>5483650501</v>
      </c>
      <c r="E106" s="159">
        <v>11512360043</v>
      </c>
    </row>
    <row r="107" spans="2:5" ht="15" x14ac:dyDescent="0.25">
      <c r="B107" s="33" t="s">
        <v>221</v>
      </c>
      <c r="C107" s="34">
        <v>2015</v>
      </c>
      <c r="D107" s="127">
        <v>13407047000</v>
      </c>
      <c r="E107" s="159">
        <v>16802495000</v>
      </c>
    </row>
    <row r="108" spans="2:5" ht="15" x14ac:dyDescent="0.25">
      <c r="B108" s="33" t="s">
        <v>222</v>
      </c>
      <c r="C108" s="34">
        <v>2015</v>
      </c>
      <c r="D108" s="127">
        <v>12335811000</v>
      </c>
      <c r="E108" s="159">
        <v>13728247000</v>
      </c>
    </row>
    <row r="109" spans="2:5" ht="15" x14ac:dyDescent="0.25">
      <c r="B109" s="33" t="s">
        <v>223</v>
      </c>
      <c r="C109" s="34">
        <v>2015</v>
      </c>
      <c r="D109" s="127">
        <v>107334193190</v>
      </c>
      <c r="E109" s="159">
        <v>148859846648</v>
      </c>
    </row>
    <row r="110" spans="2:5" ht="15" x14ac:dyDescent="0.25">
      <c r="B110" s="33" t="s">
        <v>224</v>
      </c>
      <c r="C110" s="34">
        <v>2015</v>
      </c>
      <c r="D110" s="127">
        <v>15162463479</v>
      </c>
      <c r="E110" s="159">
        <v>20387275281</v>
      </c>
    </row>
    <row r="111" spans="2:5" ht="15" x14ac:dyDescent="0.25">
      <c r="B111" s="33" t="s">
        <v>225</v>
      </c>
      <c r="C111" s="34">
        <v>2015</v>
      </c>
      <c r="D111" s="127">
        <v>5802173672</v>
      </c>
      <c r="E111" s="159">
        <v>6535931483</v>
      </c>
    </row>
    <row r="112" spans="2:5" ht="15" x14ac:dyDescent="0.25">
      <c r="B112" s="33" t="s">
        <v>226</v>
      </c>
      <c r="C112" s="34">
        <v>2015</v>
      </c>
      <c r="D112" s="127">
        <v>10756536288</v>
      </c>
      <c r="E112" s="159">
        <v>15023557983</v>
      </c>
    </row>
    <row r="113" spans="2:5" ht="15" x14ac:dyDescent="0.25">
      <c r="B113" s="33" t="s">
        <v>207</v>
      </c>
      <c r="C113" s="34">
        <v>2016</v>
      </c>
      <c r="D113" s="127">
        <v>9402386681</v>
      </c>
      <c r="E113" s="159">
        <v>19322048124</v>
      </c>
    </row>
    <row r="114" spans="2:5" ht="15" x14ac:dyDescent="0.25">
      <c r="B114" s="33" t="s">
        <v>208</v>
      </c>
      <c r="C114" s="34">
        <v>2016</v>
      </c>
      <c r="D114" s="127">
        <v>4702796455</v>
      </c>
      <c r="E114" s="159">
        <v>5410646655</v>
      </c>
    </row>
    <row r="115" spans="2:5" ht="15" x14ac:dyDescent="0.25">
      <c r="B115" s="33" t="s">
        <v>209</v>
      </c>
      <c r="C115" s="34">
        <v>2016</v>
      </c>
      <c r="D115" s="127">
        <v>4456773721</v>
      </c>
      <c r="E115" s="159">
        <v>4810364326</v>
      </c>
    </row>
    <row r="116" spans="2:5" ht="15" x14ac:dyDescent="0.25">
      <c r="B116" s="33" t="s">
        <v>210</v>
      </c>
      <c r="C116" s="34">
        <v>2016</v>
      </c>
      <c r="D116" s="127">
        <v>3731907773</v>
      </c>
      <c r="E116" s="159">
        <v>4543354304</v>
      </c>
    </row>
    <row r="117" spans="2:5" ht="15" x14ac:dyDescent="0.25">
      <c r="B117" s="33" t="s">
        <v>211</v>
      </c>
      <c r="C117" s="34">
        <v>2016</v>
      </c>
      <c r="D117" s="127">
        <v>3941861372</v>
      </c>
      <c r="E117" s="159">
        <v>4865433309</v>
      </c>
    </row>
    <row r="118" spans="2:5" ht="15" x14ac:dyDescent="0.25">
      <c r="B118" s="33" t="s">
        <v>212</v>
      </c>
      <c r="C118" s="34">
        <v>2016</v>
      </c>
      <c r="D118" s="127">
        <v>6776348882</v>
      </c>
      <c r="E118" s="159">
        <v>8945061250</v>
      </c>
    </row>
    <row r="119" spans="2:5" ht="15" x14ac:dyDescent="0.25">
      <c r="B119" s="33" t="s">
        <v>213</v>
      </c>
      <c r="C119" s="34">
        <v>2016</v>
      </c>
      <c r="D119" s="127">
        <v>4631895459</v>
      </c>
      <c r="E119" s="159">
        <v>6979449265</v>
      </c>
    </row>
    <row r="120" spans="2:5" ht="15" x14ac:dyDescent="0.25">
      <c r="B120" s="33" t="s">
        <v>214</v>
      </c>
      <c r="C120" s="34">
        <v>2016</v>
      </c>
      <c r="D120" s="127">
        <v>3453340841</v>
      </c>
      <c r="E120" s="159">
        <v>6002338533</v>
      </c>
    </row>
    <row r="121" spans="2:5" ht="15" x14ac:dyDescent="0.25">
      <c r="B121" s="33" t="s">
        <v>215</v>
      </c>
      <c r="C121" s="34">
        <v>2016</v>
      </c>
      <c r="D121" s="127">
        <v>9138353000</v>
      </c>
      <c r="E121" s="159">
        <v>12776979000</v>
      </c>
    </row>
    <row r="122" spans="2:5" ht="15" x14ac:dyDescent="0.25">
      <c r="B122" s="33" t="s">
        <v>216</v>
      </c>
      <c r="C122" s="34">
        <v>2016</v>
      </c>
      <c r="D122" s="127">
        <v>11475027607</v>
      </c>
      <c r="E122" s="159">
        <v>14280332550</v>
      </c>
    </row>
    <row r="123" spans="2:5" ht="15" x14ac:dyDescent="0.25">
      <c r="B123" s="33" t="s">
        <v>217</v>
      </c>
      <c r="C123" s="34">
        <v>2016</v>
      </c>
      <c r="D123" s="127">
        <v>5745357386</v>
      </c>
      <c r="E123" s="159">
        <v>5830147445</v>
      </c>
    </row>
    <row r="124" spans="2:5" ht="15" x14ac:dyDescent="0.25">
      <c r="B124" s="33" t="s">
        <v>218</v>
      </c>
      <c r="C124" s="34">
        <v>2016</v>
      </c>
      <c r="D124" s="127">
        <v>23367358000</v>
      </c>
      <c r="E124" s="159">
        <v>25017693000</v>
      </c>
    </row>
    <row r="125" spans="2:5" ht="15" x14ac:dyDescent="0.25">
      <c r="B125" s="33" t="s">
        <v>219</v>
      </c>
      <c r="C125" s="34">
        <v>2016</v>
      </c>
      <c r="D125" s="127">
        <v>4746641000</v>
      </c>
      <c r="E125" s="159">
        <v>5740693000</v>
      </c>
    </row>
    <row r="126" spans="2:5" ht="15" x14ac:dyDescent="0.25">
      <c r="B126" s="33" t="s">
        <v>220</v>
      </c>
      <c r="C126" s="34">
        <v>2016</v>
      </c>
      <c r="D126" s="127">
        <v>5490794313</v>
      </c>
      <c r="E126" s="159">
        <v>6456583147</v>
      </c>
    </row>
    <row r="127" spans="2:5" ht="15" x14ac:dyDescent="0.25">
      <c r="B127" s="33" t="s">
        <v>221</v>
      </c>
      <c r="C127" s="34">
        <v>2016</v>
      </c>
      <c r="D127" s="127">
        <v>6267607000</v>
      </c>
      <c r="E127" s="159">
        <v>12266909000</v>
      </c>
    </row>
    <row r="128" spans="2:5" ht="15" x14ac:dyDescent="0.25">
      <c r="B128" s="33" t="s">
        <v>222</v>
      </c>
      <c r="C128" s="34">
        <v>2016</v>
      </c>
      <c r="D128" s="127">
        <v>6130376000</v>
      </c>
      <c r="E128" s="159">
        <v>7115679000</v>
      </c>
    </row>
    <row r="129" spans="2:5" ht="15" x14ac:dyDescent="0.25">
      <c r="B129" s="33" t="s">
        <v>223</v>
      </c>
      <c r="C129" s="34">
        <v>2016</v>
      </c>
      <c r="D129" s="127">
        <v>127792489199</v>
      </c>
      <c r="E129" s="159">
        <v>183400348580</v>
      </c>
    </row>
    <row r="130" spans="2:5" ht="15" x14ac:dyDescent="0.25">
      <c r="B130" s="33" t="s">
        <v>224</v>
      </c>
      <c r="C130" s="34">
        <v>2016</v>
      </c>
      <c r="D130" s="127">
        <v>14224618463</v>
      </c>
      <c r="E130" s="159">
        <v>16969716537</v>
      </c>
    </row>
    <row r="131" spans="2:5" ht="15" x14ac:dyDescent="0.25">
      <c r="B131" s="33" t="s">
        <v>225</v>
      </c>
      <c r="C131" s="34">
        <v>2016</v>
      </c>
      <c r="D131" s="127">
        <v>2844668978</v>
      </c>
      <c r="E131" s="159">
        <v>5758191517</v>
      </c>
    </row>
    <row r="132" spans="2:5" ht="15" x14ac:dyDescent="0.25">
      <c r="B132" s="33" t="s">
        <v>226</v>
      </c>
      <c r="C132" s="34">
        <v>2016</v>
      </c>
      <c r="D132" s="127">
        <v>6714410383</v>
      </c>
      <c r="E132" s="159">
        <v>10020148474</v>
      </c>
    </row>
    <row r="133" spans="2:5" ht="15" x14ac:dyDescent="0.25">
      <c r="B133" s="33" t="s">
        <v>207</v>
      </c>
      <c r="C133" s="34">
        <v>2017</v>
      </c>
      <c r="D133" s="127">
        <v>18270479980</v>
      </c>
      <c r="E133" s="159">
        <v>30228019880</v>
      </c>
    </row>
    <row r="134" spans="2:5" ht="15" x14ac:dyDescent="0.25">
      <c r="B134" s="33" t="s">
        <v>208</v>
      </c>
      <c r="C134" s="34">
        <v>2017</v>
      </c>
      <c r="D134" s="127">
        <v>6803994446</v>
      </c>
      <c r="E134" s="159">
        <v>7146504483</v>
      </c>
    </row>
    <row r="135" spans="2:5" ht="15" x14ac:dyDescent="0.25">
      <c r="B135" s="33" t="s">
        <v>209</v>
      </c>
      <c r="C135" s="34">
        <v>2017</v>
      </c>
      <c r="D135" s="127">
        <v>4675039021</v>
      </c>
      <c r="E135" s="159">
        <v>5010131764</v>
      </c>
    </row>
    <row r="136" spans="2:5" ht="15" x14ac:dyDescent="0.25">
      <c r="B136" s="33" t="s">
        <v>210</v>
      </c>
      <c r="C136" s="34">
        <v>2017</v>
      </c>
      <c r="D136" s="127">
        <v>4019009291</v>
      </c>
      <c r="E136" s="159">
        <v>4964123619</v>
      </c>
    </row>
    <row r="137" spans="2:5" ht="15" x14ac:dyDescent="0.25">
      <c r="B137" s="33" t="s">
        <v>211</v>
      </c>
      <c r="C137" s="34">
        <v>2017</v>
      </c>
      <c r="D137" s="127">
        <v>5460231322</v>
      </c>
      <c r="E137" s="159">
        <v>6335557555</v>
      </c>
    </row>
    <row r="138" spans="2:5" ht="15" x14ac:dyDescent="0.25">
      <c r="B138" s="33" t="s">
        <v>212</v>
      </c>
      <c r="C138" s="34">
        <v>2017</v>
      </c>
      <c r="D138" s="127">
        <v>5173928532</v>
      </c>
      <c r="E138" s="159">
        <v>8090465071</v>
      </c>
    </row>
    <row r="139" spans="2:5" ht="15" x14ac:dyDescent="0.25">
      <c r="B139" s="33" t="s">
        <v>213</v>
      </c>
      <c r="C139" s="34">
        <v>2017</v>
      </c>
      <c r="D139" s="127">
        <v>6234080706</v>
      </c>
      <c r="E139" s="159">
        <v>8523109184</v>
      </c>
    </row>
    <row r="140" spans="2:5" ht="15" x14ac:dyDescent="0.25">
      <c r="B140" s="33" t="s">
        <v>214</v>
      </c>
      <c r="C140" s="34">
        <v>2017</v>
      </c>
      <c r="D140" s="127">
        <v>2838354322</v>
      </c>
      <c r="E140" s="159">
        <v>4943505741</v>
      </c>
    </row>
    <row r="141" spans="2:5" ht="15" x14ac:dyDescent="0.25">
      <c r="B141" s="33" t="s">
        <v>215</v>
      </c>
      <c r="C141" s="34">
        <v>2017</v>
      </c>
      <c r="D141" s="127">
        <v>9428967779</v>
      </c>
      <c r="E141" s="159">
        <v>13272025964</v>
      </c>
    </row>
    <row r="142" spans="2:5" ht="15" x14ac:dyDescent="0.25">
      <c r="B142" s="33" t="s">
        <v>216</v>
      </c>
      <c r="C142" s="34">
        <v>2017</v>
      </c>
      <c r="D142" s="127">
        <v>9481291655</v>
      </c>
      <c r="E142" s="159">
        <v>12553954595</v>
      </c>
    </row>
    <row r="143" spans="2:5" ht="15" x14ac:dyDescent="0.25">
      <c r="B143" s="33" t="s">
        <v>217</v>
      </c>
      <c r="C143" s="34">
        <v>2017</v>
      </c>
      <c r="D143" s="127">
        <v>5150347737</v>
      </c>
      <c r="E143" s="159">
        <v>7184295044</v>
      </c>
    </row>
    <row r="144" spans="2:5" ht="15" x14ac:dyDescent="0.25">
      <c r="B144" s="33" t="s">
        <v>218</v>
      </c>
      <c r="C144" s="34">
        <v>2017</v>
      </c>
      <c r="D144" s="127">
        <v>29317977713</v>
      </c>
      <c r="E144" s="159">
        <v>30694087816</v>
      </c>
    </row>
    <row r="145" spans="2:7" ht="15" x14ac:dyDescent="0.25">
      <c r="B145" s="33" t="s">
        <v>219</v>
      </c>
      <c r="C145" s="34">
        <v>2017</v>
      </c>
      <c r="D145" s="127">
        <v>4344409257</v>
      </c>
      <c r="E145" s="159">
        <v>6359631806</v>
      </c>
    </row>
    <row r="146" spans="2:7" ht="15" x14ac:dyDescent="0.25">
      <c r="B146" s="33" t="s">
        <v>220</v>
      </c>
      <c r="C146" s="34">
        <v>2017</v>
      </c>
      <c r="D146" s="127">
        <v>9438378257</v>
      </c>
      <c r="E146" s="159">
        <v>11488173605</v>
      </c>
    </row>
    <row r="147" spans="2:7" ht="15" x14ac:dyDescent="0.25">
      <c r="B147" s="33" t="s">
        <v>221</v>
      </c>
      <c r="C147" s="34">
        <v>2017</v>
      </c>
      <c r="D147" s="127">
        <v>8494238079</v>
      </c>
      <c r="E147" s="159">
        <v>12783890293</v>
      </c>
    </row>
    <row r="148" spans="2:7" ht="15" x14ac:dyDescent="0.25">
      <c r="B148" s="33" t="s">
        <v>222</v>
      </c>
      <c r="C148" s="34">
        <v>2017</v>
      </c>
      <c r="D148" s="121">
        <v>6458504528</v>
      </c>
      <c r="E148" s="159">
        <v>9087514009</v>
      </c>
      <c r="F148" s="100"/>
    </row>
    <row r="149" spans="2:7" ht="15" x14ac:dyDescent="0.25">
      <c r="B149" s="33" t="s">
        <v>223</v>
      </c>
      <c r="C149" s="34">
        <v>2017</v>
      </c>
      <c r="D149" s="163">
        <v>135497598763</v>
      </c>
      <c r="E149" s="159">
        <v>190272863923</v>
      </c>
      <c r="F149" s="100"/>
    </row>
    <row r="150" spans="2:7" ht="15" x14ac:dyDescent="0.25">
      <c r="B150" s="33" t="s">
        <v>224</v>
      </c>
      <c r="C150" s="34">
        <v>2017</v>
      </c>
      <c r="D150" s="163">
        <v>14224618463</v>
      </c>
      <c r="E150" s="159">
        <v>18008541412</v>
      </c>
      <c r="F150" s="100"/>
    </row>
    <row r="151" spans="2:7" x14ac:dyDescent="0.25">
      <c r="B151" s="33" t="s">
        <v>225</v>
      </c>
      <c r="C151" s="34">
        <v>2017</v>
      </c>
      <c r="D151" s="163">
        <v>4954091614</v>
      </c>
      <c r="E151" s="159">
        <v>6400948036</v>
      </c>
      <c r="F151" s="160"/>
      <c r="G151" s="150"/>
    </row>
    <row r="152" spans="2:7" x14ac:dyDescent="0.25">
      <c r="B152" s="33" t="s">
        <v>226</v>
      </c>
      <c r="C152" s="34">
        <v>2017</v>
      </c>
      <c r="D152" s="163">
        <v>6605637593</v>
      </c>
      <c r="E152" s="159">
        <v>13028544581</v>
      </c>
      <c r="F152" s="162"/>
    </row>
    <row r="153" spans="2:7" ht="15" x14ac:dyDescent="0.25">
      <c r="B153" s="33" t="s">
        <v>207</v>
      </c>
      <c r="C153" s="34">
        <v>2018</v>
      </c>
      <c r="D153" s="163">
        <v>11008711196</v>
      </c>
      <c r="E153" s="159">
        <v>26393307726</v>
      </c>
    </row>
    <row r="154" spans="2:7" ht="15" x14ac:dyDescent="0.25">
      <c r="B154" s="33" t="s">
        <v>208</v>
      </c>
      <c r="C154" s="34">
        <v>2018</v>
      </c>
      <c r="D154" s="163">
        <v>8751383370</v>
      </c>
      <c r="E154" s="159">
        <v>8663805162</v>
      </c>
      <c r="F154" s="100"/>
    </row>
    <row r="155" spans="2:7" ht="15" x14ac:dyDescent="0.25">
      <c r="B155" s="33" t="s">
        <v>209</v>
      </c>
      <c r="C155" s="34">
        <v>2018</v>
      </c>
      <c r="D155" s="163">
        <v>5432533502</v>
      </c>
      <c r="E155" s="159">
        <v>7303189716</v>
      </c>
      <c r="F155" s="100"/>
    </row>
    <row r="156" spans="2:7" ht="15" x14ac:dyDescent="0.25">
      <c r="B156" s="33" t="s">
        <v>210</v>
      </c>
      <c r="C156" s="34">
        <v>2018</v>
      </c>
      <c r="D156" s="163">
        <v>4935098714</v>
      </c>
      <c r="E156" s="159">
        <v>5841931946</v>
      </c>
      <c r="F156" s="100"/>
    </row>
    <row r="157" spans="2:7" ht="15" x14ac:dyDescent="0.25">
      <c r="B157" s="33" t="s">
        <v>211</v>
      </c>
      <c r="C157" s="34">
        <v>2018</v>
      </c>
      <c r="D157" s="163">
        <v>5234312208</v>
      </c>
      <c r="E157" s="159">
        <v>6821129042</v>
      </c>
      <c r="F157" s="100"/>
    </row>
    <row r="158" spans="2:7" x14ac:dyDescent="0.25">
      <c r="B158" s="33" t="s">
        <v>212</v>
      </c>
      <c r="C158" s="34">
        <v>2018</v>
      </c>
      <c r="D158" s="163">
        <v>5372271119</v>
      </c>
      <c r="E158" s="159">
        <v>9110775987</v>
      </c>
      <c r="F158" s="160"/>
      <c r="G158" s="150"/>
    </row>
    <row r="159" spans="2:7" x14ac:dyDescent="0.25">
      <c r="B159" s="33" t="s">
        <v>213</v>
      </c>
      <c r="C159" s="34">
        <v>2018</v>
      </c>
      <c r="D159" s="163">
        <v>6378990398</v>
      </c>
      <c r="E159" s="159">
        <v>8905087005</v>
      </c>
      <c r="F159" s="162"/>
    </row>
    <row r="160" spans="2:7" ht="15" x14ac:dyDescent="0.25">
      <c r="B160" s="33" t="s">
        <v>214</v>
      </c>
      <c r="C160" s="34">
        <v>2018</v>
      </c>
      <c r="D160" s="161">
        <v>3493068242</v>
      </c>
      <c r="E160" s="123">
        <v>5077933507</v>
      </c>
    </row>
    <row r="161" spans="2:5" ht="15" x14ac:dyDescent="0.25">
      <c r="B161" s="33" t="s">
        <v>215</v>
      </c>
      <c r="C161" s="34">
        <v>2018</v>
      </c>
      <c r="D161" s="163">
        <v>6951281865</v>
      </c>
      <c r="E161" s="159">
        <v>12156771881</v>
      </c>
    </row>
    <row r="162" spans="2:5" ht="15" x14ac:dyDescent="0.25">
      <c r="B162" s="33" t="s">
        <v>216</v>
      </c>
      <c r="C162" s="34">
        <v>2018</v>
      </c>
      <c r="D162" s="127">
        <v>5434130324</v>
      </c>
      <c r="E162" s="123">
        <v>8216815159</v>
      </c>
    </row>
    <row r="163" spans="2:5" ht="15" x14ac:dyDescent="0.25">
      <c r="B163" s="33" t="s">
        <v>217</v>
      </c>
      <c r="C163" s="34">
        <v>2018</v>
      </c>
      <c r="D163" s="163">
        <v>7684533807</v>
      </c>
      <c r="E163" s="159">
        <v>7833662418</v>
      </c>
    </row>
    <row r="164" spans="2:5" ht="15" x14ac:dyDescent="0.25">
      <c r="B164" s="33" t="s">
        <v>218</v>
      </c>
      <c r="C164" s="34">
        <v>2018</v>
      </c>
      <c r="D164" s="163">
        <v>24743949633</v>
      </c>
      <c r="E164" s="159">
        <v>36304337620</v>
      </c>
    </row>
    <row r="165" spans="2:5" ht="15" x14ac:dyDescent="0.25">
      <c r="B165" s="33" t="s">
        <v>219</v>
      </c>
      <c r="C165" s="34">
        <v>2018</v>
      </c>
      <c r="D165" s="163">
        <v>6431125202</v>
      </c>
      <c r="E165" s="159">
        <v>7336426513</v>
      </c>
    </row>
    <row r="166" spans="2:5" ht="15" x14ac:dyDescent="0.25">
      <c r="B166" s="33" t="s">
        <v>220</v>
      </c>
      <c r="C166" s="34">
        <v>2018</v>
      </c>
      <c r="D166" s="163">
        <v>7994224995</v>
      </c>
      <c r="E166" s="159">
        <v>12926679790</v>
      </c>
    </row>
    <row r="167" spans="2:5" ht="15" x14ac:dyDescent="0.25">
      <c r="B167" s="33" t="s">
        <v>221</v>
      </c>
      <c r="C167" s="34">
        <v>2018</v>
      </c>
      <c r="D167" s="161">
        <v>7555220640</v>
      </c>
      <c r="E167" s="123">
        <v>13680765935</v>
      </c>
    </row>
    <row r="168" spans="2:5" ht="15" x14ac:dyDescent="0.25">
      <c r="B168" s="33" t="s">
        <v>222</v>
      </c>
      <c r="C168" s="34">
        <v>2018</v>
      </c>
      <c r="D168" s="163">
        <v>7031974792</v>
      </c>
      <c r="E168" s="159">
        <v>9670047502</v>
      </c>
    </row>
    <row r="169" spans="2:5" ht="15" x14ac:dyDescent="0.25">
      <c r="B169" s="33" t="s">
        <v>223</v>
      </c>
      <c r="C169" s="34">
        <v>2018</v>
      </c>
      <c r="D169" s="127">
        <v>131601482536</v>
      </c>
      <c r="E169" s="159">
        <v>199459356759</v>
      </c>
    </row>
    <row r="170" spans="2:5" ht="15" x14ac:dyDescent="0.25">
      <c r="B170" s="33" t="s">
        <v>224</v>
      </c>
      <c r="C170" s="34">
        <v>2018</v>
      </c>
      <c r="D170" s="127">
        <v>23906566966</v>
      </c>
      <c r="E170" s="159">
        <v>20717607229</v>
      </c>
    </row>
    <row r="171" spans="2:5" ht="15" x14ac:dyDescent="0.25">
      <c r="B171" s="33" t="s">
        <v>225</v>
      </c>
      <c r="C171" s="34">
        <v>2018</v>
      </c>
      <c r="D171" s="127">
        <v>4725364755</v>
      </c>
      <c r="E171" s="159">
        <v>6288304623</v>
      </c>
    </row>
    <row r="172" spans="2:5" ht="15" x14ac:dyDescent="0.25">
      <c r="B172" s="33" t="s">
        <v>226</v>
      </c>
      <c r="C172" s="34">
        <v>2018</v>
      </c>
      <c r="D172" s="127">
        <v>6978445790</v>
      </c>
      <c r="E172" s="159">
        <v>12613539051</v>
      </c>
    </row>
    <row r="173" spans="2:5" ht="15" x14ac:dyDescent="0.25">
      <c r="B173" s="33" t="s">
        <v>207</v>
      </c>
      <c r="C173" s="34">
        <v>2019</v>
      </c>
      <c r="D173" s="127">
        <v>17595253340</v>
      </c>
      <c r="E173" s="159">
        <v>31612344127</v>
      </c>
    </row>
    <row r="174" spans="2:5" ht="15" x14ac:dyDescent="0.25">
      <c r="B174" s="33" t="s">
        <v>208</v>
      </c>
      <c r="C174" s="34">
        <v>2019</v>
      </c>
      <c r="D174" s="127">
        <v>9168479310</v>
      </c>
      <c r="E174" s="159">
        <v>9157574424</v>
      </c>
    </row>
    <row r="175" spans="2:5" ht="15" x14ac:dyDescent="0.25">
      <c r="B175" s="33" t="s">
        <v>209</v>
      </c>
      <c r="C175" s="34">
        <v>2019</v>
      </c>
      <c r="D175" s="127">
        <v>8589196506</v>
      </c>
      <c r="E175" s="159">
        <v>9317008922</v>
      </c>
    </row>
    <row r="176" spans="2:5" ht="15" x14ac:dyDescent="0.25">
      <c r="B176" s="33" t="s">
        <v>210</v>
      </c>
      <c r="C176" s="34">
        <v>2019</v>
      </c>
      <c r="D176" s="127">
        <v>5394014211</v>
      </c>
      <c r="E176" s="159">
        <v>6240352067</v>
      </c>
    </row>
    <row r="177" spans="2:5" ht="15" x14ac:dyDescent="0.25">
      <c r="B177" s="33" t="s">
        <v>211</v>
      </c>
      <c r="C177" s="34">
        <v>2019</v>
      </c>
      <c r="D177" s="127">
        <v>5319619266</v>
      </c>
      <c r="E177" s="159">
        <v>6381574760</v>
      </c>
    </row>
    <row r="178" spans="2:5" ht="15" x14ac:dyDescent="0.25">
      <c r="B178" s="33" t="s">
        <v>212</v>
      </c>
      <c r="C178" s="34">
        <v>2019</v>
      </c>
      <c r="D178" s="127">
        <v>5479311654</v>
      </c>
      <c r="E178" s="159">
        <v>8787559278</v>
      </c>
    </row>
    <row r="179" spans="2:5" ht="15" x14ac:dyDescent="0.25">
      <c r="B179" s="33" t="s">
        <v>213</v>
      </c>
      <c r="C179" s="34">
        <v>2019</v>
      </c>
      <c r="D179" s="127">
        <v>11213138700</v>
      </c>
      <c r="E179" s="159">
        <v>11243103373</v>
      </c>
    </row>
    <row r="180" spans="2:5" ht="15" x14ac:dyDescent="0.25">
      <c r="B180" s="33" t="s">
        <v>214</v>
      </c>
      <c r="C180" s="34">
        <v>2019</v>
      </c>
      <c r="D180" s="127">
        <v>4368480969</v>
      </c>
      <c r="E180" s="159">
        <v>5290930493</v>
      </c>
    </row>
    <row r="181" spans="2:5" ht="15" x14ac:dyDescent="0.25">
      <c r="B181" s="33" t="s">
        <v>215</v>
      </c>
      <c r="C181" s="34">
        <v>2019</v>
      </c>
      <c r="D181" s="127">
        <v>11801522561</v>
      </c>
      <c r="E181" s="159">
        <v>14411192101</v>
      </c>
    </row>
    <row r="182" spans="2:5" ht="15" x14ac:dyDescent="0.25">
      <c r="B182" s="33" t="s">
        <v>216</v>
      </c>
      <c r="C182" s="34">
        <v>2019</v>
      </c>
      <c r="D182" s="127">
        <v>6614243368</v>
      </c>
      <c r="E182" s="159">
        <v>11271249434</v>
      </c>
    </row>
    <row r="183" spans="2:5" ht="15" x14ac:dyDescent="0.25">
      <c r="B183" s="33" t="s">
        <v>217</v>
      </c>
      <c r="C183" s="34">
        <v>2019</v>
      </c>
      <c r="D183" s="127">
        <v>7922764760</v>
      </c>
      <c r="E183" s="159">
        <v>8088913017</v>
      </c>
    </row>
    <row r="184" spans="2:5" ht="15" x14ac:dyDescent="0.25">
      <c r="B184" s="33" t="s">
        <v>218</v>
      </c>
      <c r="C184" s="34">
        <v>2019</v>
      </c>
      <c r="D184" s="127">
        <v>42532930531</v>
      </c>
      <c r="E184" s="159">
        <v>42836726998</v>
      </c>
    </row>
    <row r="185" spans="2:5" ht="15" x14ac:dyDescent="0.25">
      <c r="B185" s="33" t="s">
        <v>219</v>
      </c>
      <c r="C185" s="34">
        <v>2019</v>
      </c>
      <c r="D185" s="127">
        <v>5008885171</v>
      </c>
      <c r="E185" s="159">
        <v>6223882799</v>
      </c>
    </row>
    <row r="186" spans="2:5" ht="15" x14ac:dyDescent="0.25">
      <c r="B186" s="33" t="s">
        <v>220</v>
      </c>
      <c r="C186" s="34">
        <v>2019</v>
      </c>
      <c r="D186" s="127">
        <v>8037077374</v>
      </c>
      <c r="E186" s="159">
        <v>11648447598</v>
      </c>
    </row>
    <row r="187" spans="2:5" ht="15" x14ac:dyDescent="0.25">
      <c r="B187" s="33" t="s">
        <v>221</v>
      </c>
      <c r="C187" s="34">
        <v>2019</v>
      </c>
      <c r="D187" s="127">
        <v>9121803453</v>
      </c>
      <c r="E187" s="159">
        <v>14638176649</v>
      </c>
    </row>
    <row r="188" spans="2:5" ht="15" x14ac:dyDescent="0.25">
      <c r="B188" s="33" t="s">
        <v>222</v>
      </c>
      <c r="C188" s="34">
        <v>2019</v>
      </c>
      <c r="D188" s="127">
        <v>6408249620</v>
      </c>
      <c r="E188" s="159">
        <v>8983620119</v>
      </c>
    </row>
    <row r="189" spans="2:5" ht="15" x14ac:dyDescent="0.25">
      <c r="B189" s="33" t="s">
        <v>223</v>
      </c>
      <c r="C189" s="34">
        <v>2019</v>
      </c>
      <c r="D189" s="127">
        <v>167187517154</v>
      </c>
      <c r="E189" s="159">
        <v>224654875053</v>
      </c>
    </row>
    <row r="190" spans="2:5" ht="15" x14ac:dyDescent="0.25">
      <c r="B190" s="33" t="s">
        <v>224</v>
      </c>
      <c r="C190" s="34">
        <v>2019</v>
      </c>
      <c r="D190" s="127">
        <v>23092126171</v>
      </c>
      <c r="E190" s="159">
        <v>28399197188</v>
      </c>
    </row>
    <row r="191" spans="2:5" ht="15" x14ac:dyDescent="0.25">
      <c r="B191" s="33" t="s">
        <v>225</v>
      </c>
      <c r="C191" s="34">
        <v>2019</v>
      </c>
      <c r="D191" s="127">
        <v>6203816672</v>
      </c>
      <c r="E191" s="159">
        <v>7964200475</v>
      </c>
    </row>
    <row r="192" spans="2:5" ht="15" x14ac:dyDescent="0.25">
      <c r="B192" s="33" t="s">
        <v>226</v>
      </c>
      <c r="C192" s="34">
        <v>2019</v>
      </c>
      <c r="D192" s="164">
        <v>9602795080</v>
      </c>
      <c r="E192" s="165">
        <v>12532544052</v>
      </c>
    </row>
    <row r="193" spans="2:5" ht="15" x14ac:dyDescent="0.25">
      <c r="B193" s="33" t="s">
        <v>207</v>
      </c>
      <c r="C193" s="35">
        <v>2020</v>
      </c>
      <c r="D193" s="166">
        <v>9444015456</v>
      </c>
      <c r="E193" s="98" t="s">
        <v>833</v>
      </c>
    </row>
    <row r="194" spans="2:5" ht="15" x14ac:dyDescent="0.25">
      <c r="B194" s="33" t="s">
        <v>208</v>
      </c>
      <c r="C194" s="35">
        <v>2020</v>
      </c>
      <c r="D194" s="166">
        <v>6614867214</v>
      </c>
      <c r="E194" s="98" t="s">
        <v>834</v>
      </c>
    </row>
    <row r="195" spans="2:5" ht="15" x14ac:dyDescent="0.25">
      <c r="B195" s="33" t="s">
        <v>209</v>
      </c>
      <c r="C195" s="35">
        <v>2020</v>
      </c>
      <c r="D195" s="166">
        <v>6114627123</v>
      </c>
      <c r="E195" s="98" t="s">
        <v>835</v>
      </c>
    </row>
    <row r="196" spans="2:5" ht="15" x14ac:dyDescent="0.25">
      <c r="B196" s="33" t="s">
        <v>210</v>
      </c>
      <c r="C196" s="35">
        <v>2020</v>
      </c>
      <c r="D196" s="166">
        <v>3461489649</v>
      </c>
      <c r="E196" s="98" t="s">
        <v>836</v>
      </c>
    </row>
    <row r="197" spans="2:5" ht="15" x14ac:dyDescent="0.25">
      <c r="B197" s="33" t="s">
        <v>211</v>
      </c>
      <c r="C197" s="35">
        <v>2020</v>
      </c>
      <c r="D197" s="166">
        <v>5452819481</v>
      </c>
      <c r="E197" s="98" t="s">
        <v>837</v>
      </c>
    </row>
    <row r="198" spans="2:5" ht="15" x14ac:dyDescent="0.25">
      <c r="B198" s="33" t="s">
        <v>212</v>
      </c>
      <c r="C198" s="35">
        <v>2020</v>
      </c>
      <c r="D198" s="166">
        <v>6291457916</v>
      </c>
      <c r="E198" s="98" t="s">
        <v>838</v>
      </c>
    </row>
    <row r="199" spans="2:5" ht="15" x14ac:dyDescent="0.25">
      <c r="B199" s="33" t="s">
        <v>213</v>
      </c>
      <c r="C199" s="35">
        <v>2020</v>
      </c>
      <c r="D199" s="166">
        <v>5609406027</v>
      </c>
      <c r="E199" s="98" t="s">
        <v>839</v>
      </c>
    </row>
    <row r="200" spans="2:5" ht="15" x14ac:dyDescent="0.25">
      <c r="B200" s="33" t="s">
        <v>214</v>
      </c>
      <c r="C200" s="35">
        <v>2020</v>
      </c>
      <c r="D200" s="135">
        <v>3381048713</v>
      </c>
      <c r="E200" s="167">
        <v>5051746909</v>
      </c>
    </row>
    <row r="201" spans="2:5" ht="15" x14ac:dyDescent="0.25">
      <c r="B201" s="33" t="s">
        <v>215</v>
      </c>
      <c r="C201" s="35">
        <v>2020</v>
      </c>
      <c r="D201" s="166">
        <v>7615147738</v>
      </c>
      <c r="E201" s="98" t="s">
        <v>840</v>
      </c>
    </row>
    <row r="202" spans="2:5" ht="15" x14ac:dyDescent="0.25">
      <c r="B202" s="33" t="s">
        <v>216</v>
      </c>
      <c r="C202" s="35">
        <v>2020</v>
      </c>
      <c r="D202" s="166">
        <v>6613918075</v>
      </c>
      <c r="E202" s="98" t="s">
        <v>841</v>
      </c>
    </row>
    <row r="203" spans="2:5" ht="15" x14ac:dyDescent="0.25">
      <c r="B203" s="33" t="s">
        <v>217</v>
      </c>
      <c r="C203" s="35">
        <v>2020</v>
      </c>
      <c r="D203" s="166">
        <v>4416224648</v>
      </c>
      <c r="E203" s="98" t="s">
        <v>842</v>
      </c>
    </row>
    <row r="204" spans="2:5" ht="15" x14ac:dyDescent="0.25">
      <c r="B204" s="33" t="s">
        <v>218</v>
      </c>
      <c r="C204" s="35">
        <v>2020</v>
      </c>
      <c r="D204" s="166">
        <v>43959243580</v>
      </c>
      <c r="E204" s="98" t="s">
        <v>843</v>
      </c>
    </row>
    <row r="205" spans="2:5" ht="15" x14ac:dyDescent="0.25">
      <c r="B205" s="33" t="s">
        <v>219</v>
      </c>
      <c r="C205" s="35">
        <v>2020</v>
      </c>
      <c r="D205" s="166">
        <v>4878552474</v>
      </c>
      <c r="E205" s="98" t="s">
        <v>844</v>
      </c>
    </row>
    <row r="206" spans="2:5" ht="15" x14ac:dyDescent="0.25">
      <c r="B206" s="33" t="s">
        <v>220</v>
      </c>
      <c r="C206" s="35">
        <v>2020</v>
      </c>
      <c r="D206" s="135">
        <v>7282865918</v>
      </c>
      <c r="E206" s="167">
        <v>10700801396</v>
      </c>
    </row>
    <row r="207" spans="2:5" ht="15" x14ac:dyDescent="0.25">
      <c r="B207" s="33" t="s">
        <v>221</v>
      </c>
      <c r="C207" s="35">
        <v>2020</v>
      </c>
      <c r="D207" s="166">
        <v>8210232114</v>
      </c>
      <c r="E207" s="98" t="s">
        <v>845</v>
      </c>
    </row>
    <row r="208" spans="2:5" ht="15" x14ac:dyDescent="0.25">
      <c r="B208" s="33" t="s">
        <v>222</v>
      </c>
      <c r="C208" s="35">
        <v>2020</v>
      </c>
      <c r="D208" s="166">
        <v>6931984704</v>
      </c>
      <c r="E208" s="98" t="s">
        <v>846</v>
      </c>
    </row>
    <row r="209" spans="2:5" ht="15" x14ac:dyDescent="0.25">
      <c r="B209" s="33" t="s">
        <v>223</v>
      </c>
      <c r="C209" s="35">
        <v>2020</v>
      </c>
      <c r="D209" s="166">
        <v>155006742803</v>
      </c>
      <c r="E209" s="98" t="s">
        <v>847</v>
      </c>
    </row>
    <row r="210" spans="2:5" ht="15" x14ac:dyDescent="0.25">
      <c r="B210" s="33" t="s">
        <v>224</v>
      </c>
      <c r="C210" s="35">
        <v>2020</v>
      </c>
      <c r="D210" s="166">
        <v>21497218244</v>
      </c>
      <c r="E210" s="98" t="s">
        <v>848</v>
      </c>
    </row>
    <row r="211" spans="2:5" ht="15" x14ac:dyDescent="0.25">
      <c r="B211" s="33" t="s">
        <v>225</v>
      </c>
      <c r="C211" s="35">
        <v>2020</v>
      </c>
      <c r="D211" s="166">
        <v>4523186140</v>
      </c>
      <c r="E211" s="98" t="s">
        <v>849</v>
      </c>
    </row>
    <row r="212" spans="2:5" ht="15" x14ac:dyDescent="0.25">
      <c r="B212" s="42" t="s">
        <v>226</v>
      </c>
      <c r="C212" s="82">
        <v>2020</v>
      </c>
      <c r="D212" s="166">
        <v>8031821011</v>
      </c>
      <c r="E212" s="98" t="s">
        <v>850</v>
      </c>
    </row>
    <row r="213" spans="2:5" ht="15" x14ac:dyDescent="0.25">
      <c r="B213" s="33" t="s">
        <v>207</v>
      </c>
      <c r="C213" s="34">
        <v>2021</v>
      </c>
      <c r="D213" s="141"/>
      <c r="E213" s="168"/>
    </row>
    <row r="214" spans="2:5" ht="15" x14ac:dyDescent="0.25">
      <c r="B214" s="33" t="s">
        <v>208</v>
      </c>
      <c r="C214" s="34">
        <v>2021</v>
      </c>
      <c r="D214" s="126"/>
      <c r="E214" s="159"/>
    </row>
    <row r="215" spans="2:5" ht="15" x14ac:dyDescent="0.25">
      <c r="B215" s="33" t="s">
        <v>209</v>
      </c>
      <c r="C215" s="34">
        <v>2021</v>
      </c>
      <c r="D215" s="126"/>
      <c r="E215" s="159"/>
    </row>
    <row r="216" spans="2:5" ht="15" x14ac:dyDescent="0.25">
      <c r="B216" s="33" t="s">
        <v>210</v>
      </c>
      <c r="C216" s="34">
        <v>2021</v>
      </c>
      <c r="D216" s="126"/>
      <c r="E216" s="159"/>
    </row>
    <row r="217" spans="2:5" ht="15" x14ac:dyDescent="0.25">
      <c r="B217" s="33" t="s">
        <v>211</v>
      </c>
      <c r="C217" s="34">
        <v>2021</v>
      </c>
      <c r="D217" s="126"/>
      <c r="E217" s="159"/>
    </row>
    <row r="218" spans="2:5" ht="15" x14ac:dyDescent="0.25">
      <c r="B218" s="33" t="s">
        <v>212</v>
      </c>
      <c r="C218" s="34">
        <v>2021</v>
      </c>
      <c r="D218" s="126"/>
      <c r="E218" s="159"/>
    </row>
    <row r="219" spans="2:5" ht="15" x14ac:dyDescent="0.25">
      <c r="B219" s="33" t="s">
        <v>213</v>
      </c>
      <c r="C219" s="34">
        <v>2021</v>
      </c>
      <c r="D219" s="126"/>
      <c r="E219" s="159"/>
    </row>
    <row r="220" spans="2:5" ht="15" x14ac:dyDescent="0.25">
      <c r="B220" s="33" t="s">
        <v>214</v>
      </c>
      <c r="C220" s="34">
        <v>2021</v>
      </c>
      <c r="D220" s="126"/>
      <c r="E220" s="159"/>
    </row>
    <row r="221" spans="2:5" ht="15" x14ac:dyDescent="0.25">
      <c r="B221" s="33" t="s">
        <v>215</v>
      </c>
      <c r="C221" s="34">
        <v>2021</v>
      </c>
      <c r="D221" s="126"/>
      <c r="E221" s="159"/>
    </row>
    <row r="222" spans="2:5" ht="15" x14ac:dyDescent="0.25">
      <c r="B222" s="33" t="s">
        <v>216</v>
      </c>
      <c r="C222" s="34">
        <v>2021</v>
      </c>
      <c r="D222" s="126"/>
      <c r="E222" s="159"/>
    </row>
    <row r="223" spans="2:5" ht="15" x14ac:dyDescent="0.25">
      <c r="B223" s="33" t="s">
        <v>217</v>
      </c>
      <c r="C223" s="34">
        <v>2021</v>
      </c>
      <c r="D223" s="126"/>
      <c r="E223" s="159"/>
    </row>
    <row r="224" spans="2:5" ht="15" x14ac:dyDescent="0.25">
      <c r="B224" s="33" t="s">
        <v>218</v>
      </c>
      <c r="C224" s="34">
        <v>2021</v>
      </c>
      <c r="D224" s="126"/>
      <c r="E224" s="159"/>
    </row>
    <row r="225" spans="2:5" ht="15" x14ac:dyDescent="0.25">
      <c r="B225" s="33" t="s">
        <v>219</v>
      </c>
      <c r="C225" s="34">
        <v>2021</v>
      </c>
      <c r="D225" s="126"/>
      <c r="E225" s="159"/>
    </row>
    <row r="226" spans="2:5" ht="15" x14ac:dyDescent="0.25">
      <c r="B226" s="33" t="s">
        <v>220</v>
      </c>
      <c r="C226" s="34">
        <v>2021</v>
      </c>
      <c r="D226" s="126"/>
      <c r="E226" s="159"/>
    </row>
    <row r="227" spans="2:5" ht="15" x14ac:dyDescent="0.25">
      <c r="B227" s="33" t="s">
        <v>221</v>
      </c>
      <c r="C227" s="34">
        <v>2021</v>
      </c>
      <c r="D227" s="126"/>
      <c r="E227" s="159"/>
    </row>
    <row r="228" spans="2:5" ht="15" x14ac:dyDescent="0.25">
      <c r="B228" s="33" t="s">
        <v>222</v>
      </c>
      <c r="C228" s="34">
        <v>2021</v>
      </c>
      <c r="D228" s="128"/>
      <c r="E228" s="159"/>
    </row>
    <row r="229" spans="2:5" ht="15" x14ac:dyDescent="0.25">
      <c r="B229" s="33" t="s">
        <v>223</v>
      </c>
      <c r="C229" s="35">
        <v>2021</v>
      </c>
      <c r="D229" s="166">
        <v>157207180029</v>
      </c>
      <c r="E229" s="169">
        <v>230271954565</v>
      </c>
    </row>
    <row r="230" spans="2:5" ht="15" x14ac:dyDescent="0.25">
      <c r="B230" s="33" t="s">
        <v>224</v>
      </c>
      <c r="C230" s="34">
        <v>2021</v>
      </c>
      <c r="D230" s="141"/>
      <c r="E230" s="159"/>
    </row>
    <row r="231" spans="2:5" ht="15" x14ac:dyDescent="0.25">
      <c r="B231" s="33" t="s">
        <v>225</v>
      </c>
      <c r="C231" s="34">
        <v>2021</v>
      </c>
      <c r="D231" s="126"/>
      <c r="E231" s="159"/>
    </row>
    <row r="232" spans="2:5" ht="15" x14ac:dyDescent="0.25">
      <c r="B232" s="42" t="s">
        <v>226</v>
      </c>
      <c r="C232" s="34">
        <v>2021</v>
      </c>
      <c r="D232" s="126"/>
      <c r="E232" s="159"/>
    </row>
    <row r="233" spans="2:5" ht="15" x14ac:dyDescent="0.25">
      <c r="B233" s="170" t="s">
        <v>239</v>
      </c>
      <c r="C233" s="171"/>
      <c r="D233" s="172">
        <f>SUBTOTAL(109,Tabla8[Recaudo Efectivo (miles)])</f>
        <v>2912573674050</v>
      </c>
      <c r="E233" s="172">
        <f>SUBTOTAL(109,Tabla8[Presupuesto Definitivo (miles)])</f>
        <v>3456223286662</v>
      </c>
    </row>
    <row r="234" spans="2:5" ht="12.75" x14ac:dyDescent="0.2">
      <c r="D234" s="158"/>
    </row>
    <row r="235" spans="2:5" ht="12.75" x14ac:dyDescent="0.2">
      <c r="D235" s="158"/>
    </row>
    <row r="236" spans="2:5" ht="12.75" x14ac:dyDescent="0.2">
      <c r="D236" s="158"/>
    </row>
    <row r="237" spans="2:5" ht="12.75" x14ac:dyDescent="0.2">
      <c r="D237" s="158"/>
    </row>
    <row r="238" spans="2:5" ht="12.75" x14ac:dyDescent="0.2">
      <c r="D238" s="158"/>
    </row>
    <row r="239" spans="2:5" ht="12.75" x14ac:dyDescent="0.2">
      <c r="D239" s="158"/>
    </row>
    <row r="240" spans="2:5" ht="12.75" x14ac:dyDescent="0.2">
      <c r="D240" s="158"/>
    </row>
    <row r="241" spans="4:4" ht="12.75" x14ac:dyDescent="0.2">
      <c r="D241" s="158"/>
    </row>
    <row r="242" spans="4:4" ht="12.75" x14ac:dyDescent="0.2">
      <c r="D242" s="158"/>
    </row>
    <row r="243" spans="4:4" ht="12.75" x14ac:dyDescent="0.2">
      <c r="D243" s="158"/>
    </row>
    <row r="244" spans="4:4" ht="12.75" x14ac:dyDescent="0.2">
      <c r="D244" s="158"/>
    </row>
    <row r="245" spans="4:4" ht="12.75" x14ac:dyDescent="0.2">
      <c r="D245" s="158"/>
    </row>
    <row r="246" spans="4:4" ht="12.75" x14ac:dyDescent="0.2">
      <c r="D246" s="158"/>
    </row>
    <row r="247" spans="4:4" ht="12.75" x14ac:dyDescent="0.2">
      <c r="D247" s="158"/>
    </row>
    <row r="248" spans="4:4" ht="12.75" x14ac:dyDescent="0.2">
      <c r="D248" s="158"/>
    </row>
    <row r="249" spans="4:4" ht="12.75" x14ac:dyDescent="0.2">
      <c r="D249" s="158"/>
    </row>
    <row r="250" spans="4:4" ht="12.75" x14ac:dyDescent="0.2">
      <c r="D250" s="158"/>
    </row>
    <row r="251" spans="4:4" ht="12.75" x14ac:dyDescent="0.2">
      <c r="D251" s="158"/>
    </row>
    <row r="252" spans="4:4" ht="12.75" x14ac:dyDescent="0.2">
      <c r="D252" s="158"/>
    </row>
    <row r="253" spans="4:4" ht="12.75" x14ac:dyDescent="0.2">
      <c r="D253" s="158"/>
    </row>
    <row r="254" spans="4:4" ht="12.75" x14ac:dyDescent="0.2">
      <c r="D254" s="158"/>
    </row>
    <row r="255" spans="4:4" ht="12.75" x14ac:dyDescent="0.2">
      <c r="D255" s="158"/>
    </row>
    <row r="256" spans="4:4" ht="12.75" x14ac:dyDescent="0.2">
      <c r="D256" s="158"/>
    </row>
    <row r="257" spans="4:4" ht="12.75" x14ac:dyDescent="0.2">
      <c r="D257" s="158"/>
    </row>
    <row r="258" spans="4:4" ht="12.75" x14ac:dyDescent="0.2">
      <c r="D258" s="158"/>
    </row>
    <row r="259" spans="4:4" ht="12.75" x14ac:dyDescent="0.2">
      <c r="D259" s="158"/>
    </row>
    <row r="260" spans="4:4" ht="12.75" x14ac:dyDescent="0.2">
      <c r="D260" s="158"/>
    </row>
    <row r="261" spans="4:4" ht="12.75" x14ac:dyDescent="0.2">
      <c r="D261" s="158"/>
    </row>
    <row r="262" spans="4:4" ht="12.75" x14ac:dyDescent="0.2">
      <c r="D262" s="158"/>
    </row>
    <row r="263" spans="4:4" ht="12.75" x14ac:dyDescent="0.2">
      <c r="D263" s="158"/>
    </row>
    <row r="264" spans="4:4" ht="12.75" x14ac:dyDescent="0.2">
      <c r="D264" s="158"/>
    </row>
    <row r="265" spans="4:4" ht="12.75" x14ac:dyDescent="0.2">
      <c r="D265" s="158"/>
    </row>
    <row r="266" spans="4:4" ht="12.75" x14ac:dyDescent="0.2">
      <c r="D266" s="158"/>
    </row>
    <row r="267" spans="4:4" ht="12.75" x14ac:dyDescent="0.2">
      <c r="D267" s="158"/>
    </row>
    <row r="268" spans="4:4" ht="12.75" x14ac:dyDescent="0.2">
      <c r="D268" s="158"/>
    </row>
    <row r="269" spans="4:4" ht="12.75" x14ac:dyDescent="0.2">
      <c r="D269" s="158"/>
    </row>
    <row r="270" spans="4:4" ht="12.75" x14ac:dyDescent="0.2">
      <c r="D270" s="158"/>
    </row>
    <row r="271" spans="4:4" ht="12.75" x14ac:dyDescent="0.2">
      <c r="D271" s="158"/>
    </row>
    <row r="272" spans="4:4" ht="12.75" x14ac:dyDescent="0.2">
      <c r="D272" s="158"/>
    </row>
    <row r="273" spans="4:4" ht="12.75" x14ac:dyDescent="0.2">
      <c r="D273" s="158"/>
    </row>
    <row r="274" spans="4:4" ht="12.75" x14ac:dyDescent="0.2">
      <c r="D274" s="158"/>
    </row>
    <row r="275" spans="4:4" ht="12.75" x14ac:dyDescent="0.2">
      <c r="D275" s="158"/>
    </row>
    <row r="276" spans="4:4" ht="12.75" x14ac:dyDescent="0.2">
      <c r="D276" s="158"/>
    </row>
    <row r="277" spans="4:4" ht="12.75" x14ac:dyDescent="0.2">
      <c r="D277" s="158"/>
    </row>
    <row r="278" spans="4:4" ht="12.75" x14ac:dyDescent="0.2">
      <c r="D278" s="158"/>
    </row>
    <row r="279" spans="4:4" ht="12.75" x14ac:dyDescent="0.2">
      <c r="D279" s="158"/>
    </row>
    <row r="280" spans="4:4" ht="12.75" x14ac:dyDescent="0.2">
      <c r="D280" s="158"/>
    </row>
    <row r="281" spans="4:4" ht="12.75" x14ac:dyDescent="0.2">
      <c r="D281" s="158"/>
    </row>
    <row r="282" spans="4:4" ht="12.75" x14ac:dyDescent="0.2">
      <c r="D282" s="158"/>
    </row>
    <row r="283" spans="4:4" ht="12.75" x14ac:dyDescent="0.2">
      <c r="D283" s="158"/>
    </row>
    <row r="284" spans="4:4" ht="12.75" x14ac:dyDescent="0.2">
      <c r="D284" s="158"/>
    </row>
    <row r="285" spans="4:4" ht="12.75" x14ac:dyDescent="0.2">
      <c r="D285" s="158"/>
    </row>
    <row r="286" spans="4:4" ht="12.75" x14ac:dyDescent="0.2">
      <c r="D286" s="158"/>
    </row>
    <row r="287" spans="4:4" ht="12.75" x14ac:dyDescent="0.2">
      <c r="D287" s="158"/>
    </row>
    <row r="288" spans="4:4" ht="12.75" x14ac:dyDescent="0.2">
      <c r="D288" s="158"/>
    </row>
    <row r="289" spans="4:4" ht="12.75" x14ac:dyDescent="0.2">
      <c r="D289" s="158"/>
    </row>
    <row r="290" spans="4:4" ht="12.75" x14ac:dyDescent="0.2">
      <c r="D290" s="158"/>
    </row>
    <row r="291" spans="4:4" ht="12.75" x14ac:dyDescent="0.2">
      <c r="D291" s="158"/>
    </row>
    <row r="292" spans="4:4" ht="12.75" x14ac:dyDescent="0.2">
      <c r="D292" s="158"/>
    </row>
    <row r="293" spans="4:4" ht="12.75" x14ac:dyDescent="0.2">
      <c r="D293" s="158"/>
    </row>
    <row r="294" spans="4:4" ht="12.75" x14ac:dyDescent="0.2">
      <c r="D294" s="158"/>
    </row>
    <row r="295" spans="4:4" ht="12.75" x14ac:dyDescent="0.2">
      <c r="D295" s="158"/>
    </row>
    <row r="296" spans="4:4" ht="12.75" x14ac:dyDescent="0.2">
      <c r="D296" s="158"/>
    </row>
    <row r="297" spans="4:4" ht="12.75" x14ac:dyDescent="0.2">
      <c r="D297" s="158"/>
    </row>
    <row r="298" spans="4:4" ht="12.75" x14ac:dyDescent="0.2">
      <c r="D298" s="158"/>
    </row>
    <row r="299" spans="4:4" ht="12.75" x14ac:dyDescent="0.2">
      <c r="D299" s="158"/>
    </row>
    <row r="300" spans="4:4" ht="12.75" x14ac:dyDescent="0.2">
      <c r="D300" s="158"/>
    </row>
    <row r="301" spans="4:4" ht="12.75" x14ac:dyDescent="0.2">
      <c r="D301" s="158"/>
    </row>
    <row r="302" spans="4:4" ht="12.75" x14ac:dyDescent="0.2">
      <c r="D302" s="158"/>
    </row>
    <row r="303" spans="4:4" ht="12.75" x14ac:dyDescent="0.2">
      <c r="D303" s="158"/>
    </row>
    <row r="304" spans="4:4" ht="12.75" x14ac:dyDescent="0.2">
      <c r="D304" s="158"/>
    </row>
    <row r="305" spans="4:4" ht="12.75" x14ac:dyDescent="0.2">
      <c r="D305" s="158"/>
    </row>
    <row r="306" spans="4:4" ht="12.75" x14ac:dyDescent="0.2">
      <c r="D306" s="158"/>
    </row>
    <row r="307" spans="4:4" ht="12.75" x14ac:dyDescent="0.2">
      <c r="D307" s="158"/>
    </row>
    <row r="308" spans="4:4" ht="12.75" x14ac:dyDescent="0.2">
      <c r="D308" s="158"/>
    </row>
    <row r="309" spans="4:4" ht="12.75" x14ac:dyDescent="0.2">
      <c r="D309" s="158"/>
    </row>
    <row r="310" spans="4:4" ht="12.75" x14ac:dyDescent="0.2">
      <c r="D310" s="158"/>
    </row>
    <row r="311" spans="4:4" ht="12.75" x14ac:dyDescent="0.2">
      <c r="D311" s="158"/>
    </row>
    <row r="312" spans="4:4" ht="12.75" x14ac:dyDescent="0.2">
      <c r="D312" s="158"/>
    </row>
    <row r="313" spans="4:4" ht="12.75" x14ac:dyDescent="0.2">
      <c r="D313" s="158"/>
    </row>
    <row r="314" spans="4:4" ht="12.75" x14ac:dyDescent="0.2">
      <c r="D314" s="158"/>
    </row>
    <row r="315" spans="4:4" ht="12.75" x14ac:dyDescent="0.2">
      <c r="D315" s="158"/>
    </row>
    <row r="316" spans="4:4" ht="12.75" x14ac:dyDescent="0.2">
      <c r="D316" s="158"/>
    </row>
    <row r="317" spans="4:4" ht="12.75" x14ac:dyDescent="0.2">
      <c r="D317" s="158"/>
    </row>
    <row r="318" spans="4:4" ht="12.75" x14ac:dyDescent="0.2">
      <c r="D318" s="158"/>
    </row>
    <row r="319" spans="4:4" ht="12.75" x14ac:dyDescent="0.2">
      <c r="D319" s="158"/>
    </row>
    <row r="320" spans="4:4" ht="12.75" x14ac:dyDescent="0.2">
      <c r="D320" s="158"/>
    </row>
    <row r="321" spans="4:4" ht="12.75" x14ac:dyDescent="0.2">
      <c r="D321" s="158"/>
    </row>
    <row r="322" spans="4:4" ht="12.75" x14ac:dyDescent="0.2">
      <c r="D322" s="158"/>
    </row>
    <row r="323" spans="4:4" ht="12.75" x14ac:dyDescent="0.2">
      <c r="D323" s="158"/>
    </row>
    <row r="324" spans="4:4" ht="12.75" x14ac:dyDescent="0.2">
      <c r="D324" s="158"/>
    </row>
    <row r="325" spans="4:4" ht="12.75" x14ac:dyDescent="0.2">
      <c r="D325" s="158"/>
    </row>
    <row r="326" spans="4:4" ht="12.75" x14ac:dyDescent="0.2">
      <c r="D326" s="158"/>
    </row>
    <row r="327" spans="4:4" ht="12.75" x14ac:dyDescent="0.2">
      <c r="D327" s="158"/>
    </row>
    <row r="328" spans="4:4" ht="12.75" x14ac:dyDescent="0.2">
      <c r="D328" s="158"/>
    </row>
    <row r="329" spans="4:4" ht="12.75" x14ac:dyDescent="0.2">
      <c r="D329" s="158"/>
    </row>
    <row r="330" spans="4:4" ht="12.75" x14ac:dyDescent="0.2">
      <c r="D330" s="158"/>
    </row>
    <row r="331" spans="4:4" ht="12.75" x14ac:dyDescent="0.2">
      <c r="D331" s="158"/>
    </row>
    <row r="332" spans="4:4" ht="12.75" x14ac:dyDescent="0.2">
      <c r="D332" s="158"/>
    </row>
    <row r="333" spans="4:4" ht="12.75" x14ac:dyDescent="0.2">
      <c r="D333" s="158"/>
    </row>
    <row r="334" spans="4:4" ht="12.75" x14ac:dyDescent="0.2">
      <c r="D334" s="158"/>
    </row>
    <row r="335" spans="4:4" ht="12.75" x14ac:dyDescent="0.2">
      <c r="D335" s="158"/>
    </row>
    <row r="336" spans="4:4" ht="12.75" x14ac:dyDescent="0.2">
      <c r="D336" s="158"/>
    </row>
    <row r="337" spans="4:4" ht="12.75" x14ac:dyDescent="0.2">
      <c r="D337" s="158"/>
    </row>
    <row r="338" spans="4:4" ht="12.75" x14ac:dyDescent="0.2">
      <c r="D338" s="158"/>
    </row>
    <row r="339" spans="4:4" ht="12.75" x14ac:dyDescent="0.2">
      <c r="D339" s="158"/>
    </row>
    <row r="340" spans="4:4" ht="12.75" x14ac:dyDescent="0.2">
      <c r="D340" s="158"/>
    </row>
    <row r="341" spans="4:4" ht="12.75" x14ac:dyDescent="0.2">
      <c r="D341" s="158"/>
    </row>
    <row r="342" spans="4:4" ht="12.75" x14ac:dyDescent="0.2">
      <c r="D342" s="158"/>
    </row>
    <row r="343" spans="4:4" ht="12.75" x14ac:dyDescent="0.2">
      <c r="D343" s="158"/>
    </row>
    <row r="344" spans="4:4" ht="12.75" x14ac:dyDescent="0.2">
      <c r="D344" s="158"/>
    </row>
    <row r="345" spans="4:4" ht="12.75" x14ac:dyDescent="0.2">
      <c r="D345" s="158"/>
    </row>
    <row r="346" spans="4:4" ht="12.75" x14ac:dyDescent="0.2">
      <c r="D346" s="158"/>
    </row>
    <row r="347" spans="4:4" ht="12.75" x14ac:dyDescent="0.2">
      <c r="D347" s="158"/>
    </row>
    <row r="348" spans="4:4" ht="12.75" x14ac:dyDescent="0.2">
      <c r="D348" s="158"/>
    </row>
    <row r="349" spans="4:4" ht="12.75" x14ac:dyDescent="0.2">
      <c r="D349" s="158"/>
    </row>
    <row r="350" spans="4:4" ht="12.75" x14ac:dyDescent="0.2">
      <c r="D350" s="158"/>
    </row>
    <row r="351" spans="4:4" ht="12.75" x14ac:dyDescent="0.2">
      <c r="D351" s="158"/>
    </row>
    <row r="352" spans="4:4" ht="12.75" x14ac:dyDescent="0.2">
      <c r="D352" s="158"/>
    </row>
    <row r="353" spans="4:4" ht="12.75" x14ac:dyDescent="0.2">
      <c r="D353" s="158"/>
    </row>
    <row r="354" spans="4:4" ht="12.75" x14ac:dyDescent="0.2">
      <c r="D354" s="158"/>
    </row>
    <row r="355" spans="4:4" ht="12.75" x14ac:dyDescent="0.2">
      <c r="D355" s="158"/>
    </row>
    <row r="356" spans="4:4" ht="12.75" x14ac:dyDescent="0.2">
      <c r="D356" s="158"/>
    </row>
    <row r="357" spans="4:4" ht="12.75" x14ac:dyDescent="0.2">
      <c r="D357" s="158"/>
    </row>
    <row r="358" spans="4:4" ht="12.75" x14ac:dyDescent="0.2">
      <c r="D358" s="158"/>
    </row>
    <row r="359" spans="4:4" ht="12.75" x14ac:dyDescent="0.2">
      <c r="D359" s="158"/>
    </row>
    <row r="360" spans="4:4" ht="12.75" x14ac:dyDescent="0.2">
      <c r="D360" s="158"/>
    </row>
    <row r="361" spans="4:4" ht="12.75" x14ac:dyDescent="0.2">
      <c r="D361" s="158"/>
    </row>
    <row r="362" spans="4:4" ht="12.75" x14ac:dyDescent="0.2">
      <c r="D362" s="158"/>
    </row>
    <row r="363" spans="4:4" ht="12.75" x14ac:dyDescent="0.2">
      <c r="D363" s="158"/>
    </row>
    <row r="364" spans="4:4" ht="12.75" x14ac:dyDescent="0.2">
      <c r="D364" s="158"/>
    </row>
    <row r="365" spans="4:4" ht="12.75" x14ac:dyDescent="0.2">
      <c r="D365" s="158"/>
    </row>
    <row r="366" spans="4:4" ht="12.75" x14ac:dyDescent="0.2">
      <c r="D366" s="158"/>
    </row>
    <row r="367" spans="4:4" ht="12.75" x14ac:dyDescent="0.2">
      <c r="D367" s="158"/>
    </row>
    <row r="368" spans="4:4" ht="12.75" x14ac:dyDescent="0.2">
      <c r="D368" s="158"/>
    </row>
    <row r="369" spans="4:4" ht="12.75" x14ac:dyDescent="0.2">
      <c r="D369" s="158"/>
    </row>
    <row r="370" spans="4:4" ht="12.75" x14ac:dyDescent="0.2">
      <c r="D370" s="158"/>
    </row>
    <row r="371" spans="4:4" ht="12.75" x14ac:dyDescent="0.2">
      <c r="D371" s="158"/>
    </row>
    <row r="372" spans="4:4" ht="12.75" x14ac:dyDescent="0.2">
      <c r="D372" s="158"/>
    </row>
    <row r="373" spans="4:4" ht="12.75" x14ac:dyDescent="0.2">
      <c r="D373" s="158"/>
    </row>
    <row r="374" spans="4:4" ht="12.75" x14ac:dyDescent="0.2">
      <c r="D374" s="158"/>
    </row>
    <row r="375" spans="4:4" ht="12.75" x14ac:dyDescent="0.2">
      <c r="D375" s="158"/>
    </row>
    <row r="376" spans="4:4" ht="12.75" x14ac:dyDescent="0.2">
      <c r="D376" s="158"/>
    </row>
    <row r="377" spans="4:4" ht="12.75" x14ac:dyDescent="0.2">
      <c r="D377" s="158"/>
    </row>
    <row r="378" spans="4:4" ht="12.75" x14ac:dyDescent="0.2">
      <c r="D378" s="158"/>
    </row>
    <row r="379" spans="4:4" ht="12.75" x14ac:dyDescent="0.2">
      <c r="D379" s="158"/>
    </row>
    <row r="380" spans="4:4" ht="12.75" x14ac:dyDescent="0.2">
      <c r="D380" s="158"/>
    </row>
    <row r="381" spans="4:4" ht="12.75" x14ac:dyDescent="0.2">
      <c r="D381" s="158"/>
    </row>
    <row r="382" spans="4:4" ht="12.75" x14ac:dyDescent="0.2">
      <c r="D382" s="158"/>
    </row>
    <row r="383" spans="4:4" ht="12.75" x14ac:dyDescent="0.2">
      <c r="D383" s="158"/>
    </row>
    <row r="384" spans="4:4" ht="12.75" x14ac:dyDescent="0.2">
      <c r="D384" s="158"/>
    </row>
    <row r="385" spans="4:4" ht="12.75" x14ac:dyDescent="0.2">
      <c r="D385" s="158"/>
    </row>
    <row r="386" spans="4:4" ht="12.75" x14ac:dyDescent="0.2">
      <c r="D386" s="158"/>
    </row>
    <row r="387" spans="4:4" ht="12.75" x14ac:dyDescent="0.2">
      <c r="D387" s="158"/>
    </row>
    <row r="388" spans="4:4" ht="12.75" x14ac:dyDescent="0.2">
      <c r="D388" s="158"/>
    </row>
    <row r="389" spans="4:4" ht="12.75" x14ac:dyDescent="0.2">
      <c r="D389" s="158"/>
    </row>
    <row r="390" spans="4:4" ht="12.75" x14ac:dyDescent="0.2">
      <c r="D390" s="158"/>
    </row>
    <row r="391" spans="4:4" ht="12.75" x14ac:dyDescent="0.2">
      <c r="D391" s="158"/>
    </row>
    <row r="392" spans="4:4" ht="12.75" x14ac:dyDescent="0.2">
      <c r="D392" s="158"/>
    </row>
    <row r="393" spans="4:4" ht="12.75" x14ac:dyDescent="0.2">
      <c r="D393" s="158"/>
    </row>
    <row r="394" spans="4:4" ht="12.75" x14ac:dyDescent="0.2">
      <c r="D394" s="158"/>
    </row>
    <row r="395" spans="4:4" ht="12.75" x14ac:dyDescent="0.2">
      <c r="D395" s="158"/>
    </row>
    <row r="396" spans="4:4" ht="12.75" x14ac:dyDescent="0.2">
      <c r="D396" s="158"/>
    </row>
    <row r="397" spans="4:4" ht="12.75" x14ac:dyDescent="0.2">
      <c r="D397" s="158"/>
    </row>
    <row r="398" spans="4:4" ht="12.75" x14ac:dyDescent="0.2">
      <c r="D398" s="158"/>
    </row>
    <row r="399" spans="4:4" ht="12.75" x14ac:dyDescent="0.2">
      <c r="D399" s="158"/>
    </row>
    <row r="400" spans="4:4" ht="12.75" x14ac:dyDescent="0.2">
      <c r="D400" s="158"/>
    </row>
    <row r="401" spans="4:4" ht="12.75" x14ac:dyDescent="0.2">
      <c r="D401" s="158"/>
    </row>
    <row r="402" spans="4:4" ht="12.75" x14ac:dyDescent="0.2">
      <c r="D402" s="158"/>
    </row>
    <row r="403" spans="4:4" ht="12.75" x14ac:dyDescent="0.2">
      <c r="D403" s="158"/>
    </row>
    <row r="404" spans="4:4" ht="12.75" x14ac:dyDescent="0.2">
      <c r="D404" s="158"/>
    </row>
    <row r="405" spans="4:4" ht="12.75" x14ac:dyDescent="0.2">
      <c r="D405" s="158"/>
    </row>
    <row r="406" spans="4:4" ht="12.75" x14ac:dyDescent="0.2">
      <c r="D406" s="158"/>
    </row>
    <row r="407" spans="4:4" ht="12.75" x14ac:dyDescent="0.2">
      <c r="D407" s="158"/>
    </row>
    <row r="408" spans="4:4" ht="12.75" x14ac:dyDescent="0.2">
      <c r="D408" s="158"/>
    </row>
    <row r="409" spans="4:4" ht="12.75" x14ac:dyDescent="0.2">
      <c r="D409" s="158"/>
    </row>
    <row r="410" spans="4:4" ht="12.75" x14ac:dyDescent="0.2">
      <c r="D410" s="158"/>
    </row>
    <row r="411" spans="4:4" ht="12.75" x14ac:dyDescent="0.2">
      <c r="D411" s="158"/>
    </row>
    <row r="412" spans="4:4" ht="12.75" x14ac:dyDescent="0.2">
      <c r="D412" s="158"/>
    </row>
    <row r="413" spans="4:4" ht="12.75" x14ac:dyDescent="0.2">
      <c r="D413" s="158"/>
    </row>
    <row r="414" spans="4:4" ht="12.75" x14ac:dyDescent="0.2">
      <c r="D414" s="158"/>
    </row>
    <row r="415" spans="4:4" ht="12.75" x14ac:dyDescent="0.2">
      <c r="D415" s="158"/>
    </row>
    <row r="416" spans="4:4" ht="12.75" x14ac:dyDescent="0.2">
      <c r="D416" s="158"/>
    </row>
    <row r="417" spans="4:4" ht="12.75" x14ac:dyDescent="0.2">
      <c r="D417" s="158"/>
    </row>
    <row r="418" spans="4:4" ht="12.75" x14ac:dyDescent="0.2">
      <c r="D418" s="158"/>
    </row>
    <row r="419" spans="4:4" ht="12.75" x14ac:dyDescent="0.2">
      <c r="D419" s="158"/>
    </row>
    <row r="420" spans="4:4" ht="12.75" x14ac:dyDescent="0.2">
      <c r="D420" s="158"/>
    </row>
    <row r="421" spans="4:4" ht="12.75" x14ac:dyDescent="0.2">
      <c r="D421" s="158"/>
    </row>
    <row r="422" spans="4:4" ht="12.75" x14ac:dyDescent="0.2">
      <c r="D422" s="158"/>
    </row>
    <row r="423" spans="4:4" ht="12.75" x14ac:dyDescent="0.2">
      <c r="D423" s="158"/>
    </row>
    <row r="424" spans="4:4" ht="12.75" x14ac:dyDescent="0.2">
      <c r="D424" s="158"/>
    </row>
    <row r="425" spans="4:4" ht="12.75" x14ac:dyDescent="0.2">
      <c r="D425" s="158"/>
    </row>
    <row r="426" spans="4:4" ht="12.75" x14ac:dyDescent="0.2">
      <c r="D426" s="158"/>
    </row>
    <row r="427" spans="4:4" ht="12.75" x14ac:dyDescent="0.2">
      <c r="D427" s="158"/>
    </row>
    <row r="428" spans="4:4" ht="12.75" x14ac:dyDescent="0.2">
      <c r="D428" s="158"/>
    </row>
    <row r="429" spans="4:4" ht="12.75" x14ac:dyDescent="0.2">
      <c r="D429" s="158"/>
    </row>
    <row r="430" spans="4:4" ht="12.75" x14ac:dyDescent="0.2">
      <c r="D430" s="158"/>
    </row>
    <row r="431" spans="4:4" ht="12.75" x14ac:dyDescent="0.2">
      <c r="D431" s="158"/>
    </row>
    <row r="432" spans="4:4" ht="12.75" x14ac:dyDescent="0.2">
      <c r="D432" s="158"/>
    </row>
    <row r="433" spans="4:4" ht="12.75" x14ac:dyDescent="0.2">
      <c r="D433" s="158"/>
    </row>
    <row r="434" spans="4:4" ht="12.75" x14ac:dyDescent="0.2">
      <c r="D434" s="158"/>
    </row>
    <row r="435" spans="4:4" ht="12.75" x14ac:dyDescent="0.2">
      <c r="D435" s="158"/>
    </row>
    <row r="436" spans="4:4" ht="12.75" x14ac:dyDescent="0.2">
      <c r="D436" s="158"/>
    </row>
    <row r="437" spans="4:4" ht="12.75" x14ac:dyDescent="0.2">
      <c r="D437" s="158"/>
    </row>
    <row r="438" spans="4:4" ht="12.75" x14ac:dyDescent="0.2">
      <c r="D438" s="158"/>
    </row>
    <row r="439" spans="4:4" ht="12.75" x14ac:dyDescent="0.2">
      <c r="D439" s="158"/>
    </row>
    <row r="440" spans="4:4" ht="12.75" x14ac:dyDescent="0.2">
      <c r="D440" s="158"/>
    </row>
    <row r="441" spans="4:4" ht="12.75" x14ac:dyDescent="0.2">
      <c r="D441" s="158"/>
    </row>
    <row r="442" spans="4:4" ht="12.75" x14ac:dyDescent="0.2">
      <c r="D442" s="158"/>
    </row>
    <row r="443" spans="4:4" ht="12.75" x14ac:dyDescent="0.2">
      <c r="D443" s="158"/>
    </row>
    <row r="444" spans="4:4" ht="12.75" x14ac:dyDescent="0.2">
      <c r="D444" s="158"/>
    </row>
    <row r="445" spans="4:4" ht="12.75" x14ac:dyDescent="0.2">
      <c r="D445" s="158"/>
    </row>
    <row r="446" spans="4:4" ht="12.75" x14ac:dyDescent="0.2">
      <c r="D446" s="158"/>
    </row>
    <row r="447" spans="4:4" ht="12.75" x14ac:dyDescent="0.2">
      <c r="D447" s="158"/>
    </row>
    <row r="448" spans="4:4" ht="12.75" x14ac:dyDescent="0.2">
      <c r="D448" s="158"/>
    </row>
    <row r="449" spans="4:4" ht="12.75" x14ac:dyDescent="0.2">
      <c r="D449" s="158"/>
    </row>
    <row r="450" spans="4:4" ht="12.75" x14ac:dyDescent="0.2">
      <c r="D450" s="158"/>
    </row>
    <row r="451" spans="4:4" ht="12.75" x14ac:dyDescent="0.2">
      <c r="D451" s="158"/>
    </row>
    <row r="452" spans="4:4" ht="12.75" x14ac:dyDescent="0.2">
      <c r="D452" s="158"/>
    </row>
    <row r="453" spans="4:4" ht="12.75" x14ac:dyDescent="0.2">
      <c r="D453" s="158"/>
    </row>
    <row r="454" spans="4:4" ht="12.75" x14ac:dyDescent="0.2">
      <c r="D454" s="158"/>
    </row>
    <row r="455" spans="4:4" ht="12.75" x14ac:dyDescent="0.2">
      <c r="D455" s="158"/>
    </row>
    <row r="456" spans="4:4" ht="12.75" x14ac:dyDescent="0.2">
      <c r="D456" s="158"/>
    </row>
    <row r="457" spans="4:4" ht="12.75" x14ac:dyDescent="0.2">
      <c r="D457" s="158"/>
    </row>
    <row r="458" spans="4:4" ht="12.75" x14ac:dyDescent="0.2">
      <c r="D458" s="158"/>
    </row>
    <row r="459" spans="4:4" ht="12.75" x14ac:dyDescent="0.2">
      <c r="D459" s="158"/>
    </row>
    <row r="460" spans="4:4" ht="12.75" x14ac:dyDescent="0.2">
      <c r="D460" s="158"/>
    </row>
    <row r="461" spans="4:4" ht="12.75" x14ac:dyDescent="0.2">
      <c r="D461" s="158"/>
    </row>
    <row r="462" spans="4:4" ht="12.75" x14ac:dyDescent="0.2">
      <c r="D462" s="158"/>
    </row>
    <row r="463" spans="4:4" ht="12.75" x14ac:dyDescent="0.2">
      <c r="D463" s="158"/>
    </row>
    <row r="464" spans="4:4" ht="12.75" x14ac:dyDescent="0.2">
      <c r="D464" s="158"/>
    </row>
    <row r="465" spans="4:4" ht="12.75" x14ac:dyDescent="0.2">
      <c r="D465" s="158"/>
    </row>
    <row r="466" spans="4:4" ht="12.75" x14ac:dyDescent="0.2">
      <c r="D466" s="158"/>
    </row>
    <row r="467" spans="4:4" ht="12.75" x14ac:dyDescent="0.2">
      <c r="D467" s="158"/>
    </row>
    <row r="468" spans="4:4" ht="12.75" x14ac:dyDescent="0.2">
      <c r="D468" s="158"/>
    </row>
    <row r="469" spans="4:4" ht="12.75" x14ac:dyDescent="0.2">
      <c r="D469" s="158"/>
    </row>
    <row r="470" spans="4:4" ht="12.75" x14ac:dyDescent="0.2">
      <c r="D470" s="158"/>
    </row>
    <row r="471" spans="4:4" ht="12.75" x14ac:dyDescent="0.2">
      <c r="D471" s="158"/>
    </row>
    <row r="472" spans="4:4" ht="12.75" x14ac:dyDescent="0.2">
      <c r="D472" s="158"/>
    </row>
    <row r="473" spans="4:4" ht="12.75" x14ac:dyDescent="0.2">
      <c r="D473" s="158"/>
    </row>
    <row r="474" spans="4:4" ht="12.75" x14ac:dyDescent="0.2">
      <c r="D474" s="158"/>
    </row>
    <row r="475" spans="4:4" ht="12.75" x14ac:dyDescent="0.2">
      <c r="D475" s="158"/>
    </row>
    <row r="476" spans="4:4" ht="12.75" x14ac:dyDescent="0.2">
      <c r="D476" s="158"/>
    </row>
    <row r="477" spans="4:4" ht="12.75" x14ac:dyDescent="0.2">
      <c r="D477" s="158"/>
    </row>
    <row r="478" spans="4:4" ht="12.75" x14ac:dyDescent="0.2">
      <c r="D478" s="158"/>
    </row>
    <row r="479" spans="4:4" ht="12.75" x14ac:dyDescent="0.2">
      <c r="D479" s="158"/>
    </row>
    <row r="480" spans="4:4" ht="12.75" x14ac:dyDescent="0.2">
      <c r="D480" s="158"/>
    </row>
    <row r="481" spans="4:4" ht="12.75" x14ac:dyDescent="0.2">
      <c r="D481" s="158"/>
    </row>
    <row r="482" spans="4:4" ht="12.75" x14ac:dyDescent="0.2">
      <c r="D482" s="158"/>
    </row>
    <row r="483" spans="4:4" ht="12.75" x14ac:dyDescent="0.2">
      <c r="D483" s="158"/>
    </row>
    <row r="484" spans="4:4" ht="12.75" x14ac:dyDescent="0.2">
      <c r="D484" s="158"/>
    </row>
    <row r="485" spans="4:4" ht="12.75" x14ac:dyDescent="0.2">
      <c r="D485" s="158"/>
    </row>
    <row r="486" spans="4:4" ht="12.75" x14ac:dyDescent="0.2">
      <c r="D486" s="158"/>
    </row>
    <row r="487" spans="4:4" ht="12.75" x14ac:dyDescent="0.2">
      <c r="D487" s="158"/>
    </row>
    <row r="488" spans="4:4" ht="12.75" x14ac:dyDescent="0.2">
      <c r="D488" s="158"/>
    </row>
    <row r="489" spans="4:4" ht="12.75" x14ac:dyDescent="0.2">
      <c r="D489" s="158"/>
    </row>
    <row r="490" spans="4:4" ht="12.75" x14ac:dyDescent="0.2">
      <c r="D490" s="158"/>
    </row>
    <row r="491" spans="4:4" ht="12.75" x14ac:dyDescent="0.2">
      <c r="D491" s="158"/>
    </row>
    <row r="492" spans="4:4" ht="12.75" x14ac:dyDescent="0.2">
      <c r="D492" s="158"/>
    </row>
    <row r="493" spans="4:4" ht="12.75" x14ac:dyDescent="0.2">
      <c r="D493" s="158"/>
    </row>
    <row r="494" spans="4:4" ht="12.75" x14ac:dyDescent="0.2">
      <c r="D494" s="158"/>
    </row>
    <row r="495" spans="4:4" ht="12.75" x14ac:dyDescent="0.2">
      <c r="D495" s="158"/>
    </row>
    <row r="496" spans="4:4" ht="12.75" x14ac:dyDescent="0.2">
      <c r="D496" s="158"/>
    </row>
    <row r="497" spans="4:4" ht="12.75" x14ac:dyDescent="0.2">
      <c r="D497" s="158"/>
    </row>
    <row r="498" spans="4:4" ht="12.75" x14ac:dyDescent="0.2">
      <c r="D498" s="158"/>
    </row>
    <row r="499" spans="4:4" ht="12.75" x14ac:dyDescent="0.2">
      <c r="D499" s="158"/>
    </row>
    <row r="500" spans="4:4" ht="12.75" x14ac:dyDescent="0.2">
      <c r="D500" s="158"/>
    </row>
    <row r="501" spans="4:4" ht="12.75" x14ac:dyDescent="0.2">
      <c r="D501" s="158"/>
    </row>
    <row r="502" spans="4:4" ht="12.75" x14ac:dyDescent="0.2">
      <c r="D502" s="158"/>
    </row>
    <row r="503" spans="4:4" ht="12.75" x14ac:dyDescent="0.2">
      <c r="D503" s="158"/>
    </row>
    <row r="504" spans="4:4" ht="12.75" x14ac:dyDescent="0.2">
      <c r="D504" s="158"/>
    </row>
    <row r="505" spans="4:4" ht="12.75" x14ac:dyDescent="0.2">
      <c r="D505" s="158"/>
    </row>
    <row r="506" spans="4:4" ht="12.75" x14ac:dyDescent="0.2">
      <c r="D506" s="158"/>
    </row>
    <row r="507" spans="4:4" ht="12.75" x14ac:dyDescent="0.2">
      <c r="D507" s="158"/>
    </row>
    <row r="508" spans="4:4" ht="12.75" x14ac:dyDescent="0.2">
      <c r="D508" s="158"/>
    </row>
    <row r="509" spans="4:4" ht="12.75" x14ac:dyDescent="0.2">
      <c r="D509" s="158"/>
    </row>
    <row r="510" spans="4:4" ht="12.75" x14ac:dyDescent="0.2">
      <c r="D510" s="158"/>
    </row>
    <row r="511" spans="4:4" ht="12.75" x14ac:dyDescent="0.2">
      <c r="D511" s="158"/>
    </row>
    <row r="512" spans="4:4" ht="12.75" x14ac:dyDescent="0.2">
      <c r="D512" s="158"/>
    </row>
    <row r="513" spans="4:4" ht="12.75" x14ac:dyDescent="0.2">
      <c r="D513" s="158"/>
    </row>
    <row r="514" spans="4:4" ht="12.75" x14ac:dyDescent="0.2">
      <c r="D514" s="158"/>
    </row>
    <row r="515" spans="4:4" ht="12.75" x14ac:dyDescent="0.2">
      <c r="D515" s="158"/>
    </row>
    <row r="516" spans="4:4" ht="12.75" x14ac:dyDescent="0.2">
      <c r="D516" s="158"/>
    </row>
    <row r="517" spans="4:4" ht="12.75" x14ac:dyDescent="0.2">
      <c r="D517" s="158"/>
    </row>
    <row r="518" spans="4:4" ht="12.75" x14ac:dyDescent="0.2">
      <c r="D518" s="158"/>
    </row>
    <row r="519" spans="4:4" ht="12.75" x14ac:dyDescent="0.2">
      <c r="D519" s="158"/>
    </row>
    <row r="520" spans="4:4" ht="12.75" x14ac:dyDescent="0.2">
      <c r="D520" s="158"/>
    </row>
    <row r="521" spans="4:4" ht="12.75" x14ac:dyDescent="0.2">
      <c r="D521" s="158"/>
    </row>
    <row r="522" spans="4:4" ht="12.75" x14ac:dyDescent="0.2">
      <c r="D522" s="158"/>
    </row>
    <row r="523" spans="4:4" ht="12.75" x14ac:dyDescent="0.2">
      <c r="D523" s="158"/>
    </row>
    <row r="524" spans="4:4" ht="12.75" x14ac:dyDescent="0.2">
      <c r="D524" s="158"/>
    </row>
    <row r="525" spans="4:4" ht="12.75" x14ac:dyDescent="0.2">
      <c r="D525" s="158"/>
    </row>
    <row r="526" spans="4:4" ht="12.75" x14ac:dyDescent="0.2">
      <c r="D526" s="158"/>
    </row>
    <row r="527" spans="4:4" ht="12.75" x14ac:dyDescent="0.2">
      <c r="D527" s="158"/>
    </row>
    <row r="528" spans="4:4" ht="12.75" x14ac:dyDescent="0.2">
      <c r="D528" s="158"/>
    </row>
    <row r="529" spans="4:4" ht="12.75" x14ac:dyDescent="0.2">
      <c r="D529" s="158"/>
    </row>
    <row r="530" spans="4:4" ht="12.75" x14ac:dyDescent="0.2">
      <c r="D530" s="158"/>
    </row>
    <row r="531" spans="4:4" ht="12.75" x14ac:dyDescent="0.2">
      <c r="D531" s="158"/>
    </row>
    <row r="532" spans="4:4" ht="12.75" x14ac:dyDescent="0.2">
      <c r="D532" s="158"/>
    </row>
    <row r="533" spans="4:4" ht="12.75" x14ac:dyDescent="0.2">
      <c r="D533" s="158"/>
    </row>
    <row r="534" spans="4:4" ht="12.75" x14ac:dyDescent="0.2">
      <c r="D534" s="158"/>
    </row>
    <row r="535" spans="4:4" ht="12.75" x14ac:dyDescent="0.2">
      <c r="D535" s="158"/>
    </row>
    <row r="536" spans="4:4" ht="12.75" x14ac:dyDescent="0.2">
      <c r="D536" s="158"/>
    </row>
    <row r="537" spans="4:4" ht="12.75" x14ac:dyDescent="0.2">
      <c r="D537" s="158"/>
    </row>
    <row r="538" spans="4:4" ht="12.75" x14ac:dyDescent="0.2">
      <c r="D538" s="158"/>
    </row>
    <row r="539" spans="4:4" ht="12.75" x14ac:dyDescent="0.2">
      <c r="D539" s="158"/>
    </row>
    <row r="540" spans="4:4" ht="12.75" x14ac:dyDescent="0.2">
      <c r="D540" s="158"/>
    </row>
    <row r="541" spans="4:4" ht="12.75" x14ac:dyDescent="0.2">
      <c r="D541" s="158"/>
    </row>
    <row r="542" spans="4:4" ht="12.75" x14ac:dyDescent="0.2">
      <c r="D542" s="158"/>
    </row>
    <row r="543" spans="4:4" ht="12.75" x14ac:dyDescent="0.2">
      <c r="D543" s="158"/>
    </row>
    <row r="544" spans="4:4" ht="12.75" x14ac:dyDescent="0.2">
      <c r="D544" s="158"/>
    </row>
    <row r="545" spans="4:4" ht="12.75" x14ac:dyDescent="0.2">
      <c r="D545" s="158"/>
    </row>
    <row r="546" spans="4:4" ht="12.75" x14ac:dyDescent="0.2">
      <c r="D546" s="158"/>
    </row>
    <row r="547" spans="4:4" ht="12.75" x14ac:dyDescent="0.2">
      <c r="D547" s="158"/>
    </row>
    <row r="548" spans="4:4" ht="12.75" x14ac:dyDescent="0.2">
      <c r="D548" s="158"/>
    </row>
    <row r="549" spans="4:4" ht="12.75" x14ac:dyDescent="0.2">
      <c r="D549" s="158"/>
    </row>
    <row r="550" spans="4:4" ht="12.75" x14ac:dyDescent="0.2">
      <c r="D550" s="158"/>
    </row>
    <row r="551" spans="4:4" ht="12.75" x14ac:dyDescent="0.2">
      <c r="D551" s="158"/>
    </row>
    <row r="552" spans="4:4" ht="12.75" x14ac:dyDescent="0.2">
      <c r="D552" s="158"/>
    </row>
    <row r="553" spans="4:4" ht="12.75" x14ac:dyDescent="0.2">
      <c r="D553" s="158"/>
    </row>
    <row r="554" spans="4:4" ht="12.75" x14ac:dyDescent="0.2">
      <c r="D554" s="158"/>
    </row>
    <row r="555" spans="4:4" ht="12.75" x14ac:dyDescent="0.2">
      <c r="D555" s="158"/>
    </row>
    <row r="556" spans="4:4" ht="12.75" x14ac:dyDescent="0.2">
      <c r="D556" s="158"/>
    </row>
    <row r="557" spans="4:4" ht="12.75" x14ac:dyDescent="0.2">
      <c r="D557" s="158"/>
    </row>
    <row r="558" spans="4:4" ht="12.75" x14ac:dyDescent="0.2">
      <c r="D558" s="158"/>
    </row>
    <row r="559" spans="4:4" ht="12.75" x14ac:dyDescent="0.2">
      <c r="D559" s="158"/>
    </row>
    <row r="560" spans="4:4" ht="12.75" x14ac:dyDescent="0.2">
      <c r="D560" s="158"/>
    </row>
    <row r="561" spans="4:4" ht="12.75" x14ac:dyDescent="0.2">
      <c r="D561" s="158"/>
    </row>
    <row r="562" spans="4:4" ht="12.75" x14ac:dyDescent="0.2">
      <c r="D562" s="158"/>
    </row>
    <row r="563" spans="4:4" ht="12.75" x14ac:dyDescent="0.2">
      <c r="D563" s="158"/>
    </row>
    <row r="564" spans="4:4" ht="12.75" x14ac:dyDescent="0.2">
      <c r="D564" s="158"/>
    </row>
    <row r="565" spans="4:4" ht="12.75" x14ac:dyDescent="0.2">
      <c r="D565" s="158"/>
    </row>
    <row r="566" spans="4:4" ht="12.75" x14ac:dyDescent="0.2">
      <c r="D566" s="158"/>
    </row>
    <row r="567" spans="4:4" ht="12.75" x14ac:dyDescent="0.2">
      <c r="D567" s="158"/>
    </row>
    <row r="568" spans="4:4" ht="12.75" x14ac:dyDescent="0.2">
      <c r="D568" s="158"/>
    </row>
    <row r="569" spans="4:4" ht="12.75" x14ac:dyDescent="0.2">
      <c r="D569" s="158"/>
    </row>
    <row r="570" spans="4:4" ht="12.75" x14ac:dyDescent="0.2">
      <c r="D570" s="158"/>
    </row>
    <row r="571" spans="4:4" ht="12.75" x14ac:dyDescent="0.2">
      <c r="D571" s="158"/>
    </row>
    <row r="572" spans="4:4" ht="12.75" x14ac:dyDescent="0.2">
      <c r="D572" s="158"/>
    </row>
    <row r="573" spans="4:4" ht="12.75" x14ac:dyDescent="0.2">
      <c r="D573" s="158"/>
    </row>
    <row r="574" spans="4:4" ht="12.75" x14ac:dyDescent="0.2">
      <c r="D574" s="158"/>
    </row>
    <row r="575" spans="4:4" ht="12.75" x14ac:dyDescent="0.2">
      <c r="D575" s="158"/>
    </row>
    <row r="576" spans="4:4" ht="12.75" x14ac:dyDescent="0.2">
      <c r="D576" s="158"/>
    </row>
    <row r="577" spans="4:4" ht="12.75" x14ac:dyDescent="0.2">
      <c r="D577" s="158"/>
    </row>
    <row r="578" spans="4:4" ht="12.75" x14ac:dyDescent="0.2">
      <c r="D578" s="158"/>
    </row>
    <row r="579" spans="4:4" ht="12.75" x14ac:dyDescent="0.2">
      <c r="D579" s="158"/>
    </row>
    <row r="580" spans="4:4" ht="12.75" x14ac:dyDescent="0.2">
      <c r="D580" s="158"/>
    </row>
    <row r="581" spans="4:4" ht="12.75" x14ac:dyDescent="0.2">
      <c r="D581" s="158"/>
    </row>
    <row r="582" spans="4:4" ht="12.75" x14ac:dyDescent="0.2">
      <c r="D582" s="158"/>
    </row>
    <row r="583" spans="4:4" ht="12.75" x14ac:dyDescent="0.2">
      <c r="D583" s="158"/>
    </row>
    <row r="584" spans="4:4" ht="12.75" x14ac:dyDescent="0.2">
      <c r="D584" s="158"/>
    </row>
    <row r="585" spans="4:4" ht="12.75" x14ac:dyDescent="0.2">
      <c r="D585" s="158"/>
    </row>
    <row r="586" spans="4:4" ht="12.75" x14ac:dyDescent="0.2">
      <c r="D586" s="158"/>
    </row>
    <row r="587" spans="4:4" ht="12.75" x14ac:dyDescent="0.2">
      <c r="D587" s="158"/>
    </row>
    <row r="588" spans="4:4" ht="12.75" x14ac:dyDescent="0.2">
      <c r="D588" s="158"/>
    </row>
    <row r="589" spans="4:4" ht="12.75" x14ac:dyDescent="0.2">
      <c r="D589" s="158"/>
    </row>
    <row r="590" spans="4:4" ht="12.75" x14ac:dyDescent="0.2">
      <c r="D590" s="158"/>
    </row>
    <row r="591" spans="4:4" ht="12.75" x14ac:dyDescent="0.2">
      <c r="D591" s="158"/>
    </row>
    <row r="592" spans="4:4" ht="12.75" x14ac:dyDescent="0.2">
      <c r="D592" s="158"/>
    </row>
    <row r="593" spans="4:4" ht="12.75" x14ac:dyDescent="0.2">
      <c r="D593" s="158"/>
    </row>
    <row r="594" spans="4:4" ht="12.75" x14ac:dyDescent="0.2">
      <c r="D594" s="158"/>
    </row>
    <row r="595" spans="4:4" ht="12.75" x14ac:dyDescent="0.2">
      <c r="D595" s="158"/>
    </row>
    <row r="596" spans="4:4" ht="12.75" x14ac:dyDescent="0.2">
      <c r="D596" s="158"/>
    </row>
    <row r="597" spans="4:4" ht="12.75" x14ac:dyDescent="0.2">
      <c r="D597" s="158"/>
    </row>
    <row r="598" spans="4:4" ht="12.75" x14ac:dyDescent="0.2">
      <c r="D598" s="158"/>
    </row>
    <row r="599" spans="4:4" ht="12.75" x14ac:dyDescent="0.2">
      <c r="D599" s="158"/>
    </row>
    <row r="600" spans="4:4" ht="12.75" x14ac:dyDescent="0.2">
      <c r="D600" s="158"/>
    </row>
    <row r="601" spans="4:4" ht="12.75" x14ac:dyDescent="0.2">
      <c r="D601" s="158"/>
    </row>
    <row r="602" spans="4:4" ht="12.75" x14ac:dyDescent="0.2">
      <c r="D602" s="158"/>
    </row>
    <row r="603" spans="4:4" ht="12.75" x14ac:dyDescent="0.2">
      <c r="D603" s="158"/>
    </row>
    <row r="604" spans="4:4" ht="12.75" x14ac:dyDescent="0.2">
      <c r="D604" s="158"/>
    </row>
    <row r="605" spans="4:4" ht="12.75" x14ac:dyDescent="0.2">
      <c r="D605" s="158"/>
    </row>
    <row r="606" spans="4:4" ht="12.75" x14ac:dyDescent="0.2">
      <c r="D606" s="158"/>
    </row>
    <row r="607" spans="4:4" ht="12.75" x14ac:dyDescent="0.2">
      <c r="D607" s="158"/>
    </row>
    <row r="608" spans="4:4" ht="12.75" x14ac:dyDescent="0.2">
      <c r="D608" s="158"/>
    </row>
    <row r="609" spans="4:4" ht="12.75" x14ac:dyDescent="0.2">
      <c r="D609" s="158"/>
    </row>
    <row r="610" spans="4:4" ht="12.75" x14ac:dyDescent="0.2">
      <c r="D610" s="158"/>
    </row>
    <row r="611" spans="4:4" ht="12.75" x14ac:dyDescent="0.2">
      <c r="D611" s="158"/>
    </row>
    <row r="612" spans="4:4" ht="12.75" x14ac:dyDescent="0.2">
      <c r="D612" s="158"/>
    </row>
    <row r="613" spans="4:4" ht="12.75" x14ac:dyDescent="0.2">
      <c r="D613" s="158"/>
    </row>
    <row r="614" spans="4:4" ht="12.75" x14ac:dyDescent="0.2">
      <c r="D614" s="158"/>
    </row>
    <row r="615" spans="4:4" ht="12.75" x14ac:dyDescent="0.2">
      <c r="D615" s="158"/>
    </row>
    <row r="616" spans="4:4" ht="12.75" x14ac:dyDescent="0.2">
      <c r="D616" s="158"/>
    </row>
    <row r="617" spans="4:4" ht="12.75" x14ac:dyDescent="0.2">
      <c r="D617" s="158"/>
    </row>
    <row r="618" spans="4:4" ht="12.75" x14ac:dyDescent="0.2">
      <c r="D618" s="158"/>
    </row>
    <row r="619" spans="4:4" ht="12.75" x14ac:dyDescent="0.2">
      <c r="D619" s="158"/>
    </row>
    <row r="620" spans="4:4" ht="12.75" x14ac:dyDescent="0.2">
      <c r="D620" s="158"/>
    </row>
    <row r="621" spans="4:4" ht="12.75" x14ac:dyDescent="0.2">
      <c r="D621" s="158"/>
    </row>
    <row r="622" spans="4:4" ht="12.75" x14ac:dyDescent="0.2">
      <c r="D622" s="158"/>
    </row>
    <row r="623" spans="4:4" ht="12.75" x14ac:dyDescent="0.2">
      <c r="D623" s="158"/>
    </row>
    <row r="624" spans="4:4" ht="12.75" x14ac:dyDescent="0.2">
      <c r="D624" s="158"/>
    </row>
    <row r="625" spans="4:4" ht="12.75" x14ac:dyDescent="0.2">
      <c r="D625" s="158"/>
    </row>
    <row r="626" spans="4:4" ht="12.75" x14ac:dyDescent="0.2">
      <c r="D626" s="158"/>
    </row>
    <row r="627" spans="4:4" ht="12.75" x14ac:dyDescent="0.2">
      <c r="D627" s="158"/>
    </row>
    <row r="628" spans="4:4" ht="12.75" x14ac:dyDescent="0.2">
      <c r="D628" s="158"/>
    </row>
    <row r="629" spans="4:4" ht="12.75" x14ac:dyDescent="0.2">
      <c r="D629" s="158"/>
    </row>
    <row r="630" spans="4:4" ht="12.75" x14ac:dyDescent="0.2">
      <c r="D630" s="158"/>
    </row>
    <row r="631" spans="4:4" ht="12.75" x14ac:dyDescent="0.2">
      <c r="D631" s="158"/>
    </row>
    <row r="632" spans="4:4" ht="12.75" x14ac:dyDescent="0.2">
      <c r="D632" s="158"/>
    </row>
    <row r="633" spans="4:4" ht="12.75" x14ac:dyDescent="0.2">
      <c r="D633" s="158"/>
    </row>
    <row r="634" spans="4:4" ht="12.75" x14ac:dyDescent="0.2">
      <c r="D634" s="158"/>
    </row>
    <row r="635" spans="4:4" ht="12.75" x14ac:dyDescent="0.2">
      <c r="D635" s="158"/>
    </row>
    <row r="636" spans="4:4" ht="12.75" x14ac:dyDescent="0.2">
      <c r="D636" s="158"/>
    </row>
    <row r="637" spans="4:4" ht="12.75" x14ac:dyDescent="0.2">
      <c r="D637" s="158"/>
    </row>
    <row r="638" spans="4:4" ht="12.75" x14ac:dyDescent="0.2">
      <c r="D638" s="158"/>
    </row>
    <row r="639" spans="4:4" ht="12.75" x14ac:dyDescent="0.2">
      <c r="D639" s="158"/>
    </row>
    <row r="640" spans="4:4" ht="12.75" x14ac:dyDescent="0.2">
      <c r="D640" s="158"/>
    </row>
    <row r="641" spans="4:4" ht="12.75" x14ac:dyDescent="0.2">
      <c r="D641" s="158"/>
    </row>
    <row r="642" spans="4:4" ht="12.75" x14ac:dyDescent="0.2">
      <c r="D642" s="158"/>
    </row>
    <row r="643" spans="4:4" ht="12.75" x14ac:dyDescent="0.2">
      <c r="D643" s="158"/>
    </row>
    <row r="644" spans="4:4" ht="12.75" x14ac:dyDescent="0.2">
      <c r="D644" s="158"/>
    </row>
    <row r="645" spans="4:4" ht="12.75" x14ac:dyDescent="0.2">
      <c r="D645" s="158"/>
    </row>
    <row r="646" spans="4:4" ht="12.75" x14ac:dyDescent="0.2">
      <c r="D646" s="158"/>
    </row>
    <row r="647" spans="4:4" ht="12.75" x14ac:dyDescent="0.2">
      <c r="D647" s="158"/>
    </row>
    <row r="648" spans="4:4" ht="12.75" x14ac:dyDescent="0.2">
      <c r="D648" s="158"/>
    </row>
    <row r="649" spans="4:4" ht="12.75" x14ac:dyDescent="0.2">
      <c r="D649" s="158"/>
    </row>
    <row r="650" spans="4:4" ht="12.75" x14ac:dyDescent="0.2">
      <c r="D650" s="158"/>
    </row>
    <row r="651" spans="4:4" ht="12.75" x14ac:dyDescent="0.2">
      <c r="D651" s="158"/>
    </row>
    <row r="652" spans="4:4" ht="12.75" x14ac:dyDescent="0.2">
      <c r="D652" s="158"/>
    </row>
    <row r="653" spans="4:4" ht="12.75" x14ac:dyDescent="0.2">
      <c r="D653" s="158"/>
    </row>
    <row r="654" spans="4:4" ht="12.75" x14ac:dyDescent="0.2">
      <c r="D654" s="158"/>
    </row>
    <row r="655" spans="4:4" ht="12.75" x14ac:dyDescent="0.2">
      <c r="D655" s="158"/>
    </row>
    <row r="656" spans="4:4" ht="12.75" x14ac:dyDescent="0.2">
      <c r="D656" s="158"/>
    </row>
    <row r="657" spans="4:4" ht="12.75" x14ac:dyDescent="0.2">
      <c r="D657" s="158"/>
    </row>
    <row r="658" spans="4:4" ht="12.75" x14ac:dyDescent="0.2">
      <c r="D658" s="158"/>
    </row>
    <row r="659" spans="4:4" ht="12.75" x14ac:dyDescent="0.2">
      <c r="D659" s="158"/>
    </row>
    <row r="660" spans="4:4" ht="12.75" x14ac:dyDescent="0.2">
      <c r="D660" s="158"/>
    </row>
    <row r="661" spans="4:4" ht="12.75" x14ac:dyDescent="0.2">
      <c r="D661" s="158"/>
    </row>
    <row r="662" spans="4:4" ht="12.75" x14ac:dyDescent="0.2">
      <c r="D662" s="158"/>
    </row>
    <row r="663" spans="4:4" ht="12.75" x14ac:dyDescent="0.2">
      <c r="D663" s="158"/>
    </row>
    <row r="664" spans="4:4" ht="12.75" x14ac:dyDescent="0.2">
      <c r="D664" s="158"/>
    </row>
    <row r="665" spans="4:4" ht="12.75" x14ac:dyDescent="0.2">
      <c r="D665" s="158"/>
    </row>
    <row r="666" spans="4:4" ht="12.75" x14ac:dyDescent="0.2">
      <c r="D666" s="158"/>
    </row>
    <row r="667" spans="4:4" ht="12.75" x14ac:dyDescent="0.2">
      <c r="D667" s="158"/>
    </row>
    <row r="668" spans="4:4" ht="12.75" x14ac:dyDescent="0.2">
      <c r="D668" s="158"/>
    </row>
    <row r="669" spans="4:4" ht="12.75" x14ac:dyDescent="0.2">
      <c r="D669" s="158"/>
    </row>
    <row r="670" spans="4:4" ht="12.75" x14ac:dyDescent="0.2">
      <c r="D670" s="158"/>
    </row>
    <row r="671" spans="4:4" ht="12.75" x14ac:dyDescent="0.2">
      <c r="D671" s="158"/>
    </row>
    <row r="672" spans="4:4" ht="12.75" x14ac:dyDescent="0.2">
      <c r="D672" s="158"/>
    </row>
    <row r="673" spans="4:4" ht="12.75" x14ac:dyDescent="0.2">
      <c r="D673" s="158"/>
    </row>
    <row r="674" spans="4:4" ht="12.75" x14ac:dyDescent="0.2">
      <c r="D674" s="158"/>
    </row>
    <row r="675" spans="4:4" ht="12.75" x14ac:dyDescent="0.2">
      <c r="D675" s="158"/>
    </row>
    <row r="676" spans="4:4" ht="12.75" x14ac:dyDescent="0.2">
      <c r="D676" s="158"/>
    </row>
    <row r="677" spans="4:4" ht="12.75" x14ac:dyDescent="0.2">
      <c r="D677" s="158"/>
    </row>
    <row r="678" spans="4:4" ht="12.75" x14ac:dyDescent="0.2">
      <c r="D678" s="158"/>
    </row>
    <row r="679" spans="4:4" ht="12.75" x14ac:dyDescent="0.2">
      <c r="D679" s="158"/>
    </row>
    <row r="680" spans="4:4" ht="12.75" x14ac:dyDescent="0.2">
      <c r="D680" s="158"/>
    </row>
    <row r="681" spans="4:4" ht="12.75" x14ac:dyDescent="0.2">
      <c r="D681" s="158"/>
    </row>
    <row r="682" spans="4:4" ht="12.75" x14ac:dyDescent="0.2">
      <c r="D682" s="158"/>
    </row>
    <row r="683" spans="4:4" ht="12.75" x14ac:dyDescent="0.2">
      <c r="D683" s="158"/>
    </row>
    <row r="684" spans="4:4" ht="12.75" x14ac:dyDescent="0.2">
      <c r="D684" s="158"/>
    </row>
    <row r="685" spans="4:4" ht="12.75" x14ac:dyDescent="0.2">
      <c r="D685" s="158"/>
    </row>
    <row r="686" spans="4:4" ht="12.75" x14ac:dyDescent="0.2">
      <c r="D686" s="158"/>
    </row>
    <row r="687" spans="4:4" ht="12.75" x14ac:dyDescent="0.2">
      <c r="D687" s="158"/>
    </row>
    <row r="688" spans="4:4" ht="12.75" x14ac:dyDescent="0.2">
      <c r="D688" s="158"/>
    </row>
    <row r="689" spans="4:4" ht="12.75" x14ac:dyDescent="0.2">
      <c r="D689" s="158"/>
    </row>
    <row r="690" spans="4:4" ht="12.75" x14ac:dyDescent="0.2">
      <c r="D690" s="158"/>
    </row>
    <row r="691" spans="4:4" ht="12.75" x14ac:dyDescent="0.2">
      <c r="D691" s="158"/>
    </row>
    <row r="692" spans="4:4" ht="12.75" x14ac:dyDescent="0.2">
      <c r="D692" s="158"/>
    </row>
    <row r="693" spans="4:4" ht="12.75" x14ac:dyDescent="0.2">
      <c r="D693" s="158"/>
    </row>
    <row r="694" spans="4:4" ht="12.75" x14ac:dyDescent="0.2">
      <c r="D694" s="158"/>
    </row>
    <row r="695" spans="4:4" ht="12.75" x14ac:dyDescent="0.2">
      <c r="D695" s="158"/>
    </row>
    <row r="696" spans="4:4" ht="12.75" x14ac:dyDescent="0.2">
      <c r="D696" s="158"/>
    </row>
    <row r="697" spans="4:4" ht="12.75" x14ac:dyDescent="0.2">
      <c r="D697" s="158"/>
    </row>
    <row r="698" spans="4:4" ht="12.75" x14ac:dyDescent="0.2">
      <c r="D698" s="158"/>
    </row>
    <row r="699" spans="4:4" ht="12.75" x14ac:dyDescent="0.2">
      <c r="D699" s="158"/>
    </row>
    <row r="700" spans="4:4" ht="12.75" x14ac:dyDescent="0.2">
      <c r="D700" s="158"/>
    </row>
    <row r="701" spans="4:4" ht="12.75" x14ac:dyDescent="0.2">
      <c r="D701" s="158"/>
    </row>
    <row r="702" spans="4:4" ht="12.75" x14ac:dyDescent="0.2">
      <c r="D702" s="158"/>
    </row>
    <row r="703" spans="4:4" ht="12.75" x14ac:dyDescent="0.2">
      <c r="D703" s="158"/>
    </row>
    <row r="704" spans="4:4" ht="12.75" x14ac:dyDescent="0.2">
      <c r="D704" s="158"/>
    </row>
    <row r="705" spans="4:4" ht="12.75" x14ac:dyDescent="0.2">
      <c r="D705" s="158"/>
    </row>
    <row r="706" spans="4:4" ht="12.75" x14ac:dyDescent="0.2">
      <c r="D706" s="158"/>
    </row>
    <row r="707" spans="4:4" ht="12.75" x14ac:dyDescent="0.2">
      <c r="D707" s="158"/>
    </row>
    <row r="708" spans="4:4" ht="12.75" x14ac:dyDescent="0.2">
      <c r="D708" s="158"/>
    </row>
    <row r="709" spans="4:4" ht="12.75" x14ac:dyDescent="0.2">
      <c r="D709" s="158"/>
    </row>
    <row r="710" spans="4:4" ht="12.75" x14ac:dyDescent="0.2">
      <c r="D710" s="158"/>
    </row>
    <row r="711" spans="4:4" ht="12.75" x14ac:dyDescent="0.2">
      <c r="D711" s="158"/>
    </row>
    <row r="712" spans="4:4" ht="12.75" x14ac:dyDescent="0.2">
      <c r="D712" s="158"/>
    </row>
    <row r="713" spans="4:4" ht="12.75" x14ac:dyDescent="0.2">
      <c r="D713" s="158"/>
    </row>
    <row r="714" spans="4:4" ht="12.75" x14ac:dyDescent="0.2">
      <c r="D714" s="158"/>
    </row>
    <row r="715" spans="4:4" ht="12.75" x14ac:dyDescent="0.2">
      <c r="D715" s="158"/>
    </row>
    <row r="716" spans="4:4" ht="12.75" x14ac:dyDescent="0.2">
      <c r="D716" s="158"/>
    </row>
    <row r="717" spans="4:4" ht="12.75" x14ac:dyDescent="0.2">
      <c r="D717" s="158"/>
    </row>
    <row r="718" spans="4:4" ht="12.75" x14ac:dyDescent="0.2">
      <c r="D718" s="158"/>
    </row>
    <row r="719" spans="4:4" ht="12.75" x14ac:dyDescent="0.2">
      <c r="D719" s="158"/>
    </row>
    <row r="720" spans="4:4" ht="12.75" x14ac:dyDescent="0.2">
      <c r="D720" s="158"/>
    </row>
    <row r="721" spans="4:4" ht="12.75" x14ac:dyDescent="0.2">
      <c r="D721" s="158"/>
    </row>
    <row r="722" spans="4:4" ht="12.75" x14ac:dyDescent="0.2">
      <c r="D722" s="158"/>
    </row>
    <row r="723" spans="4:4" ht="12.75" x14ac:dyDescent="0.2">
      <c r="D723" s="158"/>
    </row>
    <row r="724" spans="4:4" ht="12.75" x14ac:dyDescent="0.2">
      <c r="D724" s="158"/>
    </row>
    <row r="725" spans="4:4" ht="12.75" x14ac:dyDescent="0.2">
      <c r="D725" s="158"/>
    </row>
    <row r="726" spans="4:4" ht="12.75" x14ac:dyDescent="0.2">
      <c r="D726" s="158"/>
    </row>
    <row r="727" spans="4:4" ht="12.75" x14ac:dyDescent="0.2">
      <c r="D727" s="158"/>
    </row>
    <row r="728" spans="4:4" ht="12.75" x14ac:dyDescent="0.2">
      <c r="D728" s="158"/>
    </row>
    <row r="729" spans="4:4" ht="12.75" x14ac:dyDescent="0.2">
      <c r="D729" s="158"/>
    </row>
    <row r="730" spans="4:4" ht="12.75" x14ac:dyDescent="0.2">
      <c r="D730" s="158"/>
    </row>
    <row r="731" spans="4:4" ht="12.75" x14ac:dyDescent="0.2">
      <c r="D731" s="158"/>
    </row>
    <row r="732" spans="4:4" ht="12.75" x14ac:dyDescent="0.2">
      <c r="D732" s="158"/>
    </row>
    <row r="733" spans="4:4" ht="12.75" x14ac:dyDescent="0.2">
      <c r="D733" s="158"/>
    </row>
    <row r="734" spans="4:4" ht="12.75" x14ac:dyDescent="0.2">
      <c r="D734" s="158"/>
    </row>
    <row r="735" spans="4:4" ht="12.75" x14ac:dyDescent="0.2">
      <c r="D735" s="158"/>
    </row>
    <row r="736" spans="4:4" ht="12.75" x14ac:dyDescent="0.2">
      <c r="D736" s="158"/>
    </row>
    <row r="737" spans="4:4" ht="12.75" x14ac:dyDescent="0.2">
      <c r="D737" s="158"/>
    </row>
    <row r="738" spans="4:4" ht="12.75" x14ac:dyDescent="0.2">
      <c r="D738" s="158"/>
    </row>
    <row r="739" spans="4:4" ht="12.75" x14ac:dyDescent="0.2">
      <c r="D739" s="158"/>
    </row>
    <row r="740" spans="4:4" ht="12.75" x14ac:dyDescent="0.2">
      <c r="D740" s="158"/>
    </row>
    <row r="741" spans="4:4" ht="12.75" x14ac:dyDescent="0.2">
      <c r="D741" s="158"/>
    </row>
    <row r="742" spans="4:4" ht="12.75" x14ac:dyDescent="0.2">
      <c r="D742" s="158"/>
    </row>
    <row r="743" spans="4:4" ht="12.75" x14ac:dyDescent="0.2">
      <c r="D743" s="158"/>
    </row>
    <row r="744" spans="4:4" ht="12.75" x14ac:dyDescent="0.2">
      <c r="D744" s="158"/>
    </row>
    <row r="745" spans="4:4" ht="12.75" x14ac:dyDescent="0.2">
      <c r="D745" s="158"/>
    </row>
    <row r="746" spans="4:4" ht="12.75" x14ac:dyDescent="0.2">
      <c r="D746" s="158"/>
    </row>
    <row r="747" spans="4:4" ht="12.75" x14ac:dyDescent="0.2">
      <c r="D747" s="158"/>
    </row>
    <row r="748" spans="4:4" ht="12.75" x14ac:dyDescent="0.2">
      <c r="D748" s="158"/>
    </row>
    <row r="749" spans="4:4" ht="12.75" x14ac:dyDescent="0.2">
      <c r="D749" s="158"/>
    </row>
    <row r="750" spans="4:4" ht="12.75" x14ac:dyDescent="0.2">
      <c r="D750" s="158"/>
    </row>
    <row r="751" spans="4:4" ht="12.75" x14ac:dyDescent="0.2">
      <c r="D751" s="158"/>
    </row>
    <row r="752" spans="4:4" ht="12.75" x14ac:dyDescent="0.2">
      <c r="D752" s="158"/>
    </row>
    <row r="753" spans="4:4" ht="12.75" x14ac:dyDescent="0.2">
      <c r="D753" s="158"/>
    </row>
    <row r="754" spans="4:4" ht="12.75" x14ac:dyDescent="0.2">
      <c r="D754" s="158"/>
    </row>
    <row r="755" spans="4:4" ht="12.75" x14ac:dyDescent="0.2">
      <c r="D755" s="158"/>
    </row>
    <row r="756" spans="4:4" ht="12.75" x14ac:dyDescent="0.2">
      <c r="D756" s="158"/>
    </row>
    <row r="757" spans="4:4" ht="12.75" x14ac:dyDescent="0.2">
      <c r="D757" s="158"/>
    </row>
    <row r="758" spans="4:4" ht="12.75" x14ac:dyDescent="0.2">
      <c r="D758" s="158"/>
    </row>
    <row r="759" spans="4:4" ht="12.75" x14ac:dyDescent="0.2">
      <c r="D759" s="158"/>
    </row>
    <row r="760" spans="4:4" ht="12.75" x14ac:dyDescent="0.2">
      <c r="D760" s="158"/>
    </row>
    <row r="761" spans="4:4" ht="12.75" x14ac:dyDescent="0.2">
      <c r="D761" s="158"/>
    </row>
    <row r="762" spans="4:4" ht="12.75" x14ac:dyDescent="0.2">
      <c r="D762" s="158"/>
    </row>
    <row r="763" spans="4:4" ht="12.75" x14ac:dyDescent="0.2">
      <c r="D763" s="158"/>
    </row>
    <row r="764" spans="4:4" ht="12.75" x14ac:dyDescent="0.2">
      <c r="D764" s="158"/>
    </row>
    <row r="765" spans="4:4" ht="12.75" x14ac:dyDescent="0.2">
      <c r="D765" s="158"/>
    </row>
    <row r="766" spans="4:4" ht="12.75" x14ac:dyDescent="0.2">
      <c r="D766" s="158"/>
    </row>
    <row r="767" spans="4:4" ht="12.75" x14ac:dyDescent="0.2">
      <c r="D767" s="158"/>
    </row>
    <row r="768" spans="4:4" ht="12.75" x14ac:dyDescent="0.2">
      <c r="D768" s="158"/>
    </row>
    <row r="769" spans="4:4" ht="12.75" x14ac:dyDescent="0.2">
      <c r="D769" s="158"/>
    </row>
    <row r="770" spans="4:4" ht="12.75" x14ac:dyDescent="0.2">
      <c r="D770" s="158"/>
    </row>
    <row r="771" spans="4:4" ht="12.75" x14ac:dyDescent="0.2">
      <c r="D771" s="158"/>
    </row>
    <row r="772" spans="4:4" ht="12.75" x14ac:dyDescent="0.2">
      <c r="D772" s="158"/>
    </row>
    <row r="773" spans="4:4" ht="12.75" x14ac:dyDescent="0.2">
      <c r="D773" s="158"/>
    </row>
    <row r="774" spans="4:4" ht="12.75" x14ac:dyDescent="0.2">
      <c r="D774" s="158"/>
    </row>
    <row r="775" spans="4:4" ht="12.75" x14ac:dyDescent="0.2">
      <c r="D775" s="158"/>
    </row>
    <row r="776" spans="4:4" ht="12.75" x14ac:dyDescent="0.2">
      <c r="D776" s="158"/>
    </row>
    <row r="777" spans="4:4" ht="12.75" x14ac:dyDescent="0.2">
      <c r="D777" s="158"/>
    </row>
    <row r="778" spans="4:4" ht="12.75" x14ac:dyDescent="0.2">
      <c r="D778" s="158"/>
    </row>
    <row r="779" spans="4:4" ht="12.75" x14ac:dyDescent="0.2">
      <c r="D779" s="158"/>
    </row>
    <row r="780" spans="4:4" ht="12.75" x14ac:dyDescent="0.2">
      <c r="D780" s="158"/>
    </row>
    <row r="781" spans="4:4" ht="12.75" x14ac:dyDescent="0.2">
      <c r="D781" s="158"/>
    </row>
    <row r="782" spans="4:4" ht="12.75" x14ac:dyDescent="0.2">
      <c r="D782" s="158"/>
    </row>
    <row r="783" spans="4:4" ht="12.75" x14ac:dyDescent="0.2">
      <c r="D783" s="158"/>
    </row>
    <row r="784" spans="4:4" ht="12.75" x14ac:dyDescent="0.2">
      <c r="D784" s="158"/>
    </row>
    <row r="785" spans="4:4" ht="12.75" x14ac:dyDescent="0.2">
      <c r="D785" s="158"/>
    </row>
    <row r="786" spans="4:4" ht="12.75" x14ac:dyDescent="0.2">
      <c r="D786" s="158"/>
    </row>
    <row r="787" spans="4:4" ht="12.75" x14ac:dyDescent="0.2">
      <c r="D787" s="158"/>
    </row>
    <row r="788" spans="4:4" ht="12.75" x14ac:dyDescent="0.2">
      <c r="D788" s="158"/>
    </row>
    <row r="789" spans="4:4" ht="12.75" x14ac:dyDescent="0.2">
      <c r="D789" s="158"/>
    </row>
    <row r="790" spans="4:4" ht="12.75" x14ac:dyDescent="0.2">
      <c r="D790" s="158"/>
    </row>
    <row r="791" spans="4:4" ht="12.75" x14ac:dyDescent="0.2">
      <c r="D791" s="158"/>
    </row>
    <row r="792" spans="4:4" ht="12.75" x14ac:dyDescent="0.2">
      <c r="D792" s="158"/>
    </row>
    <row r="793" spans="4:4" ht="12.75" x14ac:dyDescent="0.2">
      <c r="D793" s="158"/>
    </row>
    <row r="794" spans="4:4" ht="12.75" x14ac:dyDescent="0.2">
      <c r="D794" s="158"/>
    </row>
    <row r="795" spans="4:4" ht="12.75" x14ac:dyDescent="0.2">
      <c r="D795" s="158"/>
    </row>
    <row r="796" spans="4:4" ht="12.75" x14ac:dyDescent="0.2">
      <c r="D796" s="158"/>
    </row>
    <row r="797" spans="4:4" ht="12.75" x14ac:dyDescent="0.2">
      <c r="D797" s="158"/>
    </row>
    <row r="798" spans="4:4" ht="12.75" x14ac:dyDescent="0.2">
      <c r="D798" s="158"/>
    </row>
    <row r="799" spans="4:4" ht="12.75" x14ac:dyDescent="0.2">
      <c r="D799" s="158"/>
    </row>
    <row r="800" spans="4:4" ht="12.75" x14ac:dyDescent="0.2">
      <c r="D800" s="158"/>
    </row>
    <row r="801" spans="4:4" ht="12.75" x14ac:dyDescent="0.2">
      <c r="D801" s="158"/>
    </row>
    <row r="802" spans="4:4" ht="12.75" x14ac:dyDescent="0.2">
      <c r="D802" s="158"/>
    </row>
    <row r="803" spans="4:4" ht="12.75" x14ac:dyDescent="0.2">
      <c r="D803" s="158"/>
    </row>
    <row r="804" spans="4:4" ht="12.75" x14ac:dyDescent="0.2">
      <c r="D804" s="158"/>
    </row>
    <row r="805" spans="4:4" ht="12.75" x14ac:dyDescent="0.2">
      <c r="D805" s="158"/>
    </row>
    <row r="806" spans="4:4" ht="12.75" x14ac:dyDescent="0.2">
      <c r="D806" s="158"/>
    </row>
    <row r="807" spans="4:4" ht="12.75" x14ac:dyDescent="0.2">
      <c r="D807" s="158"/>
    </row>
    <row r="808" spans="4:4" ht="12.75" x14ac:dyDescent="0.2">
      <c r="D808" s="158"/>
    </row>
    <row r="809" spans="4:4" ht="12.75" x14ac:dyDescent="0.2">
      <c r="D809" s="158"/>
    </row>
    <row r="810" spans="4:4" ht="12.75" x14ac:dyDescent="0.2">
      <c r="D810" s="158"/>
    </row>
    <row r="811" spans="4:4" ht="12.75" x14ac:dyDescent="0.2">
      <c r="D811" s="158"/>
    </row>
    <row r="812" spans="4:4" ht="12.75" x14ac:dyDescent="0.2">
      <c r="D812" s="158"/>
    </row>
    <row r="813" spans="4:4" ht="12.75" x14ac:dyDescent="0.2">
      <c r="D813" s="158"/>
    </row>
    <row r="814" spans="4:4" ht="12.75" x14ac:dyDescent="0.2">
      <c r="D814" s="158"/>
    </row>
    <row r="815" spans="4:4" ht="12.75" x14ac:dyDescent="0.2">
      <c r="D815" s="158"/>
    </row>
    <row r="816" spans="4:4" ht="12.75" x14ac:dyDescent="0.2">
      <c r="D816" s="158"/>
    </row>
    <row r="817" spans="4:4" ht="12.75" x14ac:dyDescent="0.2">
      <c r="D817" s="158"/>
    </row>
    <row r="818" spans="4:4" ht="12.75" x14ac:dyDescent="0.2">
      <c r="D818" s="158"/>
    </row>
    <row r="819" spans="4:4" ht="12.75" x14ac:dyDescent="0.2">
      <c r="D819" s="158"/>
    </row>
    <row r="820" spans="4:4" ht="12.75" x14ac:dyDescent="0.2">
      <c r="D820" s="158"/>
    </row>
    <row r="821" spans="4:4" ht="12.75" x14ac:dyDescent="0.2">
      <c r="D821" s="158"/>
    </row>
    <row r="822" spans="4:4" ht="12.75" x14ac:dyDescent="0.2">
      <c r="D822" s="158"/>
    </row>
    <row r="823" spans="4:4" ht="12.75" x14ac:dyDescent="0.2">
      <c r="D823" s="158"/>
    </row>
    <row r="824" spans="4:4" ht="12.75" x14ac:dyDescent="0.2">
      <c r="D824" s="158"/>
    </row>
    <row r="825" spans="4:4" ht="12.75" x14ac:dyDescent="0.2">
      <c r="D825" s="158"/>
    </row>
    <row r="826" spans="4:4" ht="12.75" x14ac:dyDescent="0.2">
      <c r="D826" s="158"/>
    </row>
    <row r="827" spans="4:4" ht="12.75" x14ac:dyDescent="0.2">
      <c r="D827" s="158"/>
    </row>
    <row r="828" spans="4:4" ht="12.75" x14ac:dyDescent="0.2">
      <c r="D828" s="158"/>
    </row>
    <row r="829" spans="4:4" ht="12.75" x14ac:dyDescent="0.2">
      <c r="D829" s="158"/>
    </row>
    <row r="830" spans="4:4" ht="12.75" x14ac:dyDescent="0.2">
      <c r="D830" s="158"/>
    </row>
    <row r="831" spans="4:4" ht="12.75" x14ac:dyDescent="0.2">
      <c r="D831" s="158"/>
    </row>
    <row r="832" spans="4:4" ht="12.75" x14ac:dyDescent="0.2">
      <c r="D832" s="158"/>
    </row>
    <row r="833" spans="4:4" ht="12.75" x14ac:dyDescent="0.2">
      <c r="D833" s="158"/>
    </row>
    <row r="834" spans="4:4" ht="12.75" x14ac:dyDescent="0.2">
      <c r="D834" s="158"/>
    </row>
    <row r="835" spans="4:4" ht="12.75" x14ac:dyDescent="0.2">
      <c r="D835" s="158"/>
    </row>
    <row r="836" spans="4:4" ht="12.75" x14ac:dyDescent="0.2">
      <c r="D836" s="158"/>
    </row>
    <row r="837" spans="4:4" ht="12.75" x14ac:dyDescent="0.2">
      <c r="D837" s="158"/>
    </row>
    <row r="838" spans="4:4" ht="12.75" x14ac:dyDescent="0.2">
      <c r="D838" s="158"/>
    </row>
    <row r="839" spans="4:4" ht="12.75" x14ac:dyDescent="0.2">
      <c r="D839" s="158"/>
    </row>
    <row r="840" spans="4:4" ht="12.75" x14ac:dyDescent="0.2">
      <c r="D840" s="158"/>
    </row>
    <row r="841" spans="4:4" ht="12.75" x14ac:dyDescent="0.2">
      <c r="D841" s="158"/>
    </row>
    <row r="842" spans="4:4" ht="12.75" x14ac:dyDescent="0.2">
      <c r="D842" s="158"/>
    </row>
    <row r="843" spans="4:4" ht="12.75" x14ac:dyDescent="0.2">
      <c r="D843" s="158"/>
    </row>
    <row r="844" spans="4:4" ht="12.75" x14ac:dyDescent="0.2">
      <c r="D844" s="158"/>
    </row>
    <row r="845" spans="4:4" ht="12.75" x14ac:dyDescent="0.2">
      <c r="D845" s="158"/>
    </row>
    <row r="846" spans="4:4" ht="12.75" x14ac:dyDescent="0.2">
      <c r="D846" s="158"/>
    </row>
    <row r="847" spans="4:4" ht="12.75" x14ac:dyDescent="0.2">
      <c r="D847" s="158"/>
    </row>
    <row r="848" spans="4:4" ht="12.75" x14ac:dyDescent="0.2">
      <c r="D848" s="158"/>
    </row>
    <row r="849" spans="4:4" ht="12.75" x14ac:dyDescent="0.2">
      <c r="D849" s="158"/>
    </row>
    <row r="850" spans="4:4" ht="12.75" x14ac:dyDescent="0.2">
      <c r="D850" s="158"/>
    </row>
    <row r="851" spans="4:4" ht="12.75" x14ac:dyDescent="0.2">
      <c r="D851" s="158"/>
    </row>
    <row r="852" spans="4:4" ht="12.75" x14ac:dyDescent="0.2">
      <c r="D852" s="158"/>
    </row>
    <row r="853" spans="4:4" ht="12.75" x14ac:dyDescent="0.2">
      <c r="D853" s="158"/>
    </row>
    <row r="854" spans="4:4" ht="12.75" x14ac:dyDescent="0.2">
      <c r="D854" s="158"/>
    </row>
    <row r="855" spans="4:4" ht="12.75" x14ac:dyDescent="0.2">
      <c r="D855" s="158"/>
    </row>
    <row r="856" spans="4:4" ht="12.75" x14ac:dyDescent="0.2">
      <c r="D856" s="158"/>
    </row>
    <row r="857" spans="4:4" ht="12.75" x14ac:dyDescent="0.2">
      <c r="D857" s="158"/>
    </row>
    <row r="858" spans="4:4" ht="12.75" x14ac:dyDescent="0.2">
      <c r="D858" s="158"/>
    </row>
    <row r="859" spans="4:4" ht="12.75" x14ac:dyDescent="0.2">
      <c r="D859" s="158"/>
    </row>
    <row r="860" spans="4:4" ht="12.75" x14ac:dyDescent="0.2">
      <c r="D860" s="158"/>
    </row>
    <row r="861" spans="4:4" ht="12.75" x14ac:dyDescent="0.2">
      <c r="D861" s="158"/>
    </row>
    <row r="862" spans="4:4" ht="12.75" x14ac:dyDescent="0.2">
      <c r="D862" s="158"/>
    </row>
    <row r="863" spans="4:4" ht="12.75" x14ac:dyDescent="0.2">
      <c r="D863" s="158"/>
    </row>
    <row r="864" spans="4:4" ht="12.75" x14ac:dyDescent="0.2">
      <c r="D864" s="158"/>
    </row>
    <row r="865" spans="4:4" ht="12.75" x14ac:dyDescent="0.2">
      <c r="D865" s="158"/>
    </row>
    <row r="866" spans="4:4" ht="12.75" x14ac:dyDescent="0.2">
      <c r="D866" s="158"/>
    </row>
    <row r="867" spans="4:4" ht="12.75" x14ac:dyDescent="0.2">
      <c r="D867" s="158"/>
    </row>
    <row r="868" spans="4:4" ht="12.75" x14ac:dyDescent="0.2">
      <c r="D868" s="158"/>
    </row>
    <row r="869" spans="4:4" ht="12.75" x14ac:dyDescent="0.2">
      <c r="D869" s="158"/>
    </row>
    <row r="870" spans="4:4" ht="12.75" x14ac:dyDescent="0.2">
      <c r="D870" s="158"/>
    </row>
    <row r="871" spans="4:4" ht="12.75" x14ac:dyDescent="0.2">
      <c r="D871" s="158"/>
    </row>
    <row r="872" spans="4:4" ht="12.75" x14ac:dyDescent="0.2">
      <c r="D872" s="158"/>
    </row>
    <row r="873" spans="4:4" ht="12.75" x14ac:dyDescent="0.2">
      <c r="D873" s="158"/>
    </row>
    <row r="874" spans="4:4" ht="12.75" x14ac:dyDescent="0.2">
      <c r="D874" s="158"/>
    </row>
    <row r="875" spans="4:4" ht="12.75" x14ac:dyDescent="0.2">
      <c r="D875" s="158"/>
    </row>
    <row r="876" spans="4:4" ht="12.75" x14ac:dyDescent="0.2">
      <c r="D876" s="158"/>
    </row>
    <row r="877" spans="4:4" ht="12.75" x14ac:dyDescent="0.2">
      <c r="D877" s="158"/>
    </row>
    <row r="878" spans="4:4" ht="12.75" x14ac:dyDescent="0.2">
      <c r="D878" s="158"/>
    </row>
    <row r="879" spans="4:4" ht="12.75" x14ac:dyDescent="0.2">
      <c r="D879" s="158"/>
    </row>
    <row r="880" spans="4:4" ht="12.75" x14ac:dyDescent="0.2">
      <c r="D880" s="158"/>
    </row>
    <row r="881" spans="4:4" ht="12.75" x14ac:dyDescent="0.2">
      <c r="D881" s="158"/>
    </row>
    <row r="882" spans="4:4" ht="12.75" x14ac:dyDescent="0.2">
      <c r="D882" s="158"/>
    </row>
    <row r="883" spans="4:4" ht="12.75" x14ac:dyDescent="0.2">
      <c r="D883" s="158"/>
    </row>
    <row r="884" spans="4:4" ht="12.75" x14ac:dyDescent="0.2">
      <c r="D884" s="158"/>
    </row>
    <row r="885" spans="4:4" ht="12.75" x14ac:dyDescent="0.2">
      <c r="D885" s="158"/>
    </row>
    <row r="886" spans="4:4" ht="12.75" x14ac:dyDescent="0.2">
      <c r="D886" s="158"/>
    </row>
    <row r="887" spans="4:4" ht="12.75" x14ac:dyDescent="0.2">
      <c r="D887" s="158"/>
    </row>
    <row r="888" spans="4:4" ht="12.75" x14ac:dyDescent="0.2">
      <c r="D888" s="158"/>
    </row>
    <row r="889" spans="4:4" ht="12.75" x14ac:dyDescent="0.2">
      <c r="D889" s="158"/>
    </row>
    <row r="890" spans="4:4" ht="12.75" x14ac:dyDescent="0.2">
      <c r="D890" s="158"/>
    </row>
    <row r="891" spans="4:4" ht="12.75" x14ac:dyDescent="0.2">
      <c r="D891" s="158"/>
    </row>
    <row r="892" spans="4:4" ht="12.75" x14ac:dyDescent="0.2">
      <c r="D892" s="158"/>
    </row>
    <row r="893" spans="4:4" ht="12.75" x14ac:dyDescent="0.2">
      <c r="D893" s="158"/>
    </row>
    <row r="894" spans="4:4" ht="12.75" x14ac:dyDescent="0.2">
      <c r="D894" s="158"/>
    </row>
    <row r="895" spans="4:4" ht="12.75" x14ac:dyDescent="0.2">
      <c r="D895" s="158"/>
    </row>
    <row r="896" spans="4:4" ht="12.75" x14ac:dyDescent="0.2">
      <c r="D896" s="158"/>
    </row>
    <row r="897" spans="4:4" ht="12.75" x14ac:dyDescent="0.2">
      <c r="D897" s="158"/>
    </row>
    <row r="898" spans="4:4" ht="12.75" x14ac:dyDescent="0.2">
      <c r="D898" s="158"/>
    </row>
    <row r="899" spans="4:4" ht="12.75" x14ac:dyDescent="0.2">
      <c r="D899" s="158"/>
    </row>
    <row r="900" spans="4:4" ht="12.75" x14ac:dyDescent="0.2">
      <c r="D900" s="158"/>
    </row>
    <row r="901" spans="4:4" ht="12.75" x14ac:dyDescent="0.2">
      <c r="D901" s="158"/>
    </row>
    <row r="902" spans="4:4" ht="12.75" x14ac:dyDescent="0.2">
      <c r="D902" s="158"/>
    </row>
    <row r="903" spans="4:4" ht="12.75" x14ac:dyDescent="0.2">
      <c r="D903" s="158"/>
    </row>
    <row r="904" spans="4:4" ht="12.75" x14ac:dyDescent="0.2">
      <c r="D904" s="158"/>
    </row>
    <row r="905" spans="4:4" ht="12.75" x14ac:dyDescent="0.2">
      <c r="D905" s="158"/>
    </row>
    <row r="906" spans="4:4" ht="12.75" x14ac:dyDescent="0.2">
      <c r="D906" s="158"/>
    </row>
    <row r="907" spans="4:4" ht="12.75" x14ac:dyDescent="0.2">
      <c r="D907" s="158"/>
    </row>
    <row r="908" spans="4:4" ht="12.75" x14ac:dyDescent="0.2">
      <c r="D908" s="158"/>
    </row>
    <row r="909" spans="4:4" ht="12.75" x14ac:dyDescent="0.2">
      <c r="D909" s="158"/>
    </row>
    <row r="910" spans="4:4" ht="12.75" x14ac:dyDescent="0.2">
      <c r="D910" s="158"/>
    </row>
    <row r="911" spans="4:4" ht="12.75" x14ac:dyDescent="0.2">
      <c r="D911" s="158"/>
    </row>
    <row r="912" spans="4:4" ht="12.75" x14ac:dyDescent="0.2">
      <c r="D912" s="158"/>
    </row>
    <row r="913" spans="4:4" ht="12.75" x14ac:dyDescent="0.2">
      <c r="D913" s="158"/>
    </row>
    <row r="914" spans="4:4" ht="12.75" x14ac:dyDescent="0.2">
      <c r="D914" s="158"/>
    </row>
    <row r="915" spans="4:4" ht="12.75" x14ac:dyDescent="0.2">
      <c r="D915" s="158"/>
    </row>
    <row r="916" spans="4:4" ht="12.75" x14ac:dyDescent="0.2">
      <c r="D916" s="158"/>
    </row>
    <row r="917" spans="4:4" ht="12.75" x14ac:dyDescent="0.2">
      <c r="D917" s="158"/>
    </row>
    <row r="918" spans="4:4" ht="12.75" x14ac:dyDescent="0.2">
      <c r="D918" s="158"/>
    </row>
    <row r="919" spans="4:4" ht="12.75" x14ac:dyDescent="0.2">
      <c r="D919" s="158"/>
    </row>
    <row r="920" spans="4:4" ht="12.75" x14ac:dyDescent="0.2">
      <c r="D920" s="158"/>
    </row>
    <row r="921" spans="4:4" ht="12.75" x14ac:dyDescent="0.2">
      <c r="D921" s="158"/>
    </row>
    <row r="922" spans="4:4" ht="12.75" x14ac:dyDescent="0.2">
      <c r="D922" s="158"/>
    </row>
    <row r="923" spans="4:4" ht="12.75" x14ac:dyDescent="0.2">
      <c r="D923" s="158"/>
    </row>
    <row r="924" spans="4:4" ht="12.75" x14ac:dyDescent="0.2">
      <c r="D924" s="158"/>
    </row>
    <row r="925" spans="4:4" ht="12.75" x14ac:dyDescent="0.2">
      <c r="D925" s="158"/>
    </row>
    <row r="926" spans="4:4" ht="12.75" x14ac:dyDescent="0.2">
      <c r="D926" s="158"/>
    </row>
    <row r="927" spans="4:4" ht="12.75" x14ac:dyDescent="0.2">
      <c r="D927" s="158"/>
    </row>
    <row r="928" spans="4:4" ht="12.75" x14ac:dyDescent="0.2">
      <c r="D928" s="158"/>
    </row>
    <row r="929" spans="4:4" ht="12.75" x14ac:dyDescent="0.2">
      <c r="D929" s="158"/>
    </row>
    <row r="930" spans="4:4" ht="12.75" x14ac:dyDescent="0.2">
      <c r="D930" s="158"/>
    </row>
    <row r="931" spans="4:4" ht="12.75" x14ac:dyDescent="0.2">
      <c r="D931" s="158"/>
    </row>
    <row r="932" spans="4:4" ht="12.75" x14ac:dyDescent="0.2">
      <c r="D932" s="158"/>
    </row>
    <row r="933" spans="4:4" ht="12.75" x14ac:dyDescent="0.2">
      <c r="D933" s="158"/>
    </row>
    <row r="934" spans="4:4" ht="12.75" x14ac:dyDescent="0.2">
      <c r="D934" s="158"/>
    </row>
    <row r="935" spans="4:4" ht="12.75" x14ac:dyDescent="0.2">
      <c r="D935" s="158"/>
    </row>
    <row r="936" spans="4:4" ht="12.75" x14ac:dyDescent="0.2">
      <c r="D936" s="158"/>
    </row>
    <row r="937" spans="4:4" ht="12.75" x14ac:dyDescent="0.2">
      <c r="D937" s="158"/>
    </row>
    <row r="938" spans="4:4" ht="12.75" x14ac:dyDescent="0.2">
      <c r="D938" s="158"/>
    </row>
    <row r="939" spans="4:4" ht="12.75" x14ac:dyDescent="0.2">
      <c r="D939" s="158"/>
    </row>
    <row r="940" spans="4:4" ht="12.75" x14ac:dyDescent="0.2">
      <c r="D940" s="158"/>
    </row>
    <row r="941" spans="4:4" ht="12.75" x14ac:dyDescent="0.2">
      <c r="D941" s="158"/>
    </row>
    <row r="942" spans="4:4" ht="12.75" x14ac:dyDescent="0.2">
      <c r="D942" s="158"/>
    </row>
    <row r="943" spans="4:4" ht="12.75" x14ac:dyDescent="0.2">
      <c r="D943" s="158"/>
    </row>
    <row r="944" spans="4:4" ht="12.75" x14ac:dyDescent="0.2">
      <c r="D944" s="158"/>
    </row>
    <row r="945" spans="4:4" ht="12.75" x14ac:dyDescent="0.2">
      <c r="D945" s="158"/>
    </row>
    <row r="946" spans="4:4" ht="12.75" x14ac:dyDescent="0.2">
      <c r="D946" s="158"/>
    </row>
    <row r="947" spans="4:4" ht="12.75" x14ac:dyDescent="0.2">
      <c r="D947" s="158"/>
    </row>
    <row r="948" spans="4:4" ht="12.75" x14ac:dyDescent="0.2">
      <c r="D948" s="158"/>
    </row>
    <row r="949" spans="4:4" ht="12.75" x14ac:dyDescent="0.2">
      <c r="D949" s="158"/>
    </row>
    <row r="950" spans="4:4" ht="12.75" x14ac:dyDescent="0.2">
      <c r="D950" s="158"/>
    </row>
    <row r="951" spans="4:4" ht="12.75" x14ac:dyDescent="0.2">
      <c r="D951" s="158"/>
    </row>
    <row r="952" spans="4:4" ht="12.75" x14ac:dyDescent="0.2">
      <c r="D952" s="158"/>
    </row>
    <row r="953" spans="4:4" ht="12.75" x14ac:dyDescent="0.2">
      <c r="D953" s="158"/>
    </row>
    <row r="954" spans="4:4" ht="12.75" x14ac:dyDescent="0.2">
      <c r="D954" s="158"/>
    </row>
    <row r="955" spans="4:4" ht="12.75" x14ac:dyDescent="0.2">
      <c r="D955" s="158"/>
    </row>
    <row r="956" spans="4:4" ht="12.75" x14ac:dyDescent="0.2">
      <c r="D956" s="158"/>
    </row>
    <row r="957" spans="4:4" ht="12.75" x14ac:dyDescent="0.2">
      <c r="D957" s="158"/>
    </row>
    <row r="958" spans="4:4" ht="12.75" x14ac:dyDescent="0.2">
      <c r="D958" s="158"/>
    </row>
    <row r="959" spans="4:4" ht="12.75" x14ac:dyDescent="0.2">
      <c r="D959" s="158"/>
    </row>
    <row r="960" spans="4:4" ht="12.75" x14ac:dyDescent="0.2">
      <c r="D960" s="158"/>
    </row>
    <row r="961" spans="4:4" ht="12.75" x14ac:dyDescent="0.2">
      <c r="D961" s="158"/>
    </row>
    <row r="962" spans="4:4" ht="12.75" x14ac:dyDescent="0.2">
      <c r="D962" s="158"/>
    </row>
    <row r="963" spans="4:4" ht="12.75" x14ac:dyDescent="0.2">
      <c r="D963" s="158"/>
    </row>
    <row r="964" spans="4:4" ht="12.75" x14ac:dyDescent="0.2">
      <c r="D964" s="158"/>
    </row>
    <row r="965" spans="4:4" ht="12.75" x14ac:dyDescent="0.2">
      <c r="D965" s="158"/>
    </row>
    <row r="966" spans="4:4" ht="12.75" x14ac:dyDescent="0.2">
      <c r="D966" s="158"/>
    </row>
    <row r="967" spans="4:4" ht="12.75" x14ac:dyDescent="0.2">
      <c r="D967" s="158"/>
    </row>
    <row r="968" spans="4:4" ht="12.75" x14ac:dyDescent="0.2">
      <c r="D968" s="158"/>
    </row>
    <row r="969" spans="4:4" ht="12.75" x14ac:dyDescent="0.2">
      <c r="D969" s="158"/>
    </row>
    <row r="970" spans="4:4" ht="12.75" x14ac:dyDescent="0.2">
      <c r="D970" s="158"/>
    </row>
    <row r="971" spans="4:4" ht="12.75" x14ac:dyDescent="0.2">
      <c r="D971" s="158"/>
    </row>
    <row r="972" spans="4:4" ht="12.75" x14ac:dyDescent="0.2">
      <c r="D972" s="158"/>
    </row>
    <row r="973" spans="4:4" ht="12.75" x14ac:dyDescent="0.2">
      <c r="D973" s="158"/>
    </row>
    <row r="974" spans="4:4" ht="12.75" x14ac:dyDescent="0.2">
      <c r="D974" s="158"/>
    </row>
    <row r="975" spans="4:4" ht="12.75" x14ac:dyDescent="0.2">
      <c r="D975" s="158"/>
    </row>
    <row r="976" spans="4:4" ht="12.75" x14ac:dyDescent="0.2">
      <c r="D976" s="158"/>
    </row>
    <row r="977" spans="4:4" ht="12.75" x14ac:dyDescent="0.2">
      <c r="D977" s="158"/>
    </row>
    <row r="978" spans="4:4" ht="12.75" x14ac:dyDescent="0.2">
      <c r="D978" s="158"/>
    </row>
    <row r="979" spans="4:4" ht="12.75" x14ac:dyDescent="0.2">
      <c r="D979" s="158"/>
    </row>
    <row r="980" spans="4:4" ht="12.75" x14ac:dyDescent="0.2">
      <c r="D980" s="158"/>
    </row>
    <row r="981" spans="4:4" ht="12.75" x14ac:dyDescent="0.2">
      <c r="D981" s="158"/>
    </row>
    <row r="982" spans="4:4" ht="12.75" x14ac:dyDescent="0.2">
      <c r="D982" s="158"/>
    </row>
    <row r="983" spans="4:4" ht="12.75" x14ac:dyDescent="0.2">
      <c r="D983" s="158"/>
    </row>
    <row r="984" spans="4:4" ht="12.75" x14ac:dyDescent="0.2">
      <c r="D984" s="158"/>
    </row>
    <row r="985" spans="4:4" ht="12.75" x14ac:dyDescent="0.2">
      <c r="D985" s="158"/>
    </row>
    <row r="986" spans="4:4" ht="12.75" x14ac:dyDescent="0.2">
      <c r="D986" s="158"/>
    </row>
    <row r="987" spans="4:4" ht="12.75" x14ac:dyDescent="0.2">
      <c r="D987" s="158"/>
    </row>
    <row r="988" spans="4:4" ht="12.75" x14ac:dyDescent="0.2">
      <c r="D988" s="158"/>
    </row>
    <row r="989" spans="4:4" ht="12.75" x14ac:dyDescent="0.2">
      <c r="D989" s="158"/>
    </row>
    <row r="990" spans="4:4" ht="12.75" x14ac:dyDescent="0.2">
      <c r="D990" s="158"/>
    </row>
    <row r="991" spans="4:4" ht="12.75" x14ac:dyDescent="0.2">
      <c r="D991" s="158"/>
    </row>
    <row r="992" spans="4:4" ht="12.75" x14ac:dyDescent="0.2">
      <c r="D992" s="158"/>
    </row>
    <row r="993" spans="4:4" ht="12.75" x14ac:dyDescent="0.2">
      <c r="D993" s="158"/>
    </row>
    <row r="994" spans="4:4" ht="12.75" x14ac:dyDescent="0.2">
      <c r="D994" s="158"/>
    </row>
    <row r="995" spans="4:4" ht="12.75" x14ac:dyDescent="0.2">
      <c r="D995" s="158"/>
    </row>
    <row r="996" spans="4:4" ht="12.75" x14ac:dyDescent="0.2">
      <c r="D996" s="158"/>
    </row>
    <row r="997" spans="4:4" ht="12.75" x14ac:dyDescent="0.2">
      <c r="D997" s="158"/>
    </row>
    <row r="998" spans="4:4" ht="12.75" x14ac:dyDescent="0.2">
      <c r="D998" s="158"/>
    </row>
    <row r="999" spans="4:4" ht="12.75" x14ac:dyDescent="0.2">
      <c r="D999" s="158"/>
    </row>
    <row r="1000" spans="4:4" ht="12.75" x14ac:dyDescent="0.2">
      <c r="D1000" s="158"/>
    </row>
  </sheetData>
  <mergeCells count="1">
    <mergeCell ref="B1:E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F47" sqref="F47"/>
    </sheetView>
  </sheetViews>
  <sheetFormatPr baseColWidth="10" defaultRowHeight="12.75" x14ac:dyDescent="0.2"/>
  <cols>
    <col min="1" max="3" width="11.42578125" style="4"/>
    <col min="4" max="4" width="24.5703125" style="4" bestFit="1" customWidth="1"/>
    <col min="5" max="16384" width="11.42578125" style="4"/>
  </cols>
  <sheetData>
    <row r="2" spans="2:4" ht="15" x14ac:dyDescent="0.25">
      <c r="B2" s="8" t="s">
        <v>0</v>
      </c>
      <c r="C2" s="8" t="s">
        <v>1</v>
      </c>
      <c r="D2" s="8" t="s">
        <v>4</v>
      </c>
    </row>
    <row r="3" spans="2:4" ht="15" x14ac:dyDescent="0.25">
      <c r="B3" s="5" t="s">
        <v>223</v>
      </c>
      <c r="C3" s="5">
        <v>2018</v>
      </c>
      <c r="D3" s="10">
        <v>131601482536</v>
      </c>
    </row>
    <row r="4" spans="2:4" ht="15" x14ac:dyDescent="0.25">
      <c r="B4" s="1" t="s">
        <v>223</v>
      </c>
      <c r="C4" s="1">
        <v>2019</v>
      </c>
      <c r="D4" s="9">
        <v>167187517154</v>
      </c>
    </row>
    <row r="5" spans="2:4" ht="15" x14ac:dyDescent="0.25">
      <c r="B5" s="5" t="s">
        <v>223</v>
      </c>
      <c r="C5" s="5">
        <v>2020</v>
      </c>
      <c r="D5" s="10">
        <v>120013380203</v>
      </c>
    </row>
    <row r="6" spans="2:4" ht="15" x14ac:dyDescent="0.25">
      <c r="B6" s="1" t="s">
        <v>223</v>
      </c>
      <c r="C6" s="1">
        <v>2021</v>
      </c>
      <c r="D6" s="9">
        <v>157207180029</v>
      </c>
    </row>
    <row r="8" spans="2:4" ht="15" x14ac:dyDescent="0.25">
      <c r="B8" s="8" t="s">
        <v>0</v>
      </c>
      <c r="C8" s="8" t="s">
        <v>1</v>
      </c>
      <c r="D8" s="8" t="s">
        <v>4</v>
      </c>
    </row>
    <row r="9" spans="2:4" ht="15" x14ac:dyDescent="0.25">
      <c r="B9" s="5" t="s">
        <v>207</v>
      </c>
      <c r="C9" s="5">
        <v>2018</v>
      </c>
      <c r="D9" s="10">
        <v>11008711196</v>
      </c>
    </row>
    <row r="10" spans="2:4" ht="15" x14ac:dyDescent="0.25">
      <c r="B10" s="1" t="s">
        <v>207</v>
      </c>
      <c r="C10" s="1">
        <v>2019</v>
      </c>
      <c r="D10" s="173">
        <v>17595253340</v>
      </c>
    </row>
    <row r="11" spans="2:4" ht="15" x14ac:dyDescent="0.25">
      <c r="B11" s="5" t="s">
        <v>207</v>
      </c>
      <c r="C11" s="5">
        <v>2020</v>
      </c>
      <c r="D11" s="174">
        <v>6403069065</v>
      </c>
    </row>
    <row r="12" spans="2:4" ht="15" x14ac:dyDescent="0.25">
      <c r="B12" s="1" t="s">
        <v>207</v>
      </c>
      <c r="C12" s="1">
        <v>2021</v>
      </c>
      <c r="D12" s="173"/>
    </row>
    <row r="14" spans="2:4" ht="15" x14ac:dyDescent="0.25">
      <c r="B14" s="8" t="s">
        <v>0</v>
      </c>
      <c r="C14" s="8" t="s">
        <v>1</v>
      </c>
      <c r="D14" s="8" t="s">
        <v>4</v>
      </c>
    </row>
    <row r="15" spans="2:4" ht="15" x14ac:dyDescent="0.25">
      <c r="B15" s="5" t="s">
        <v>218</v>
      </c>
      <c r="C15" s="5">
        <v>2018</v>
      </c>
      <c r="D15" s="10">
        <v>24743949633</v>
      </c>
    </row>
    <row r="16" spans="2:4" ht="15" x14ac:dyDescent="0.25">
      <c r="B16" s="1" t="s">
        <v>218</v>
      </c>
      <c r="C16" s="1">
        <v>2019</v>
      </c>
      <c r="D16" s="173">
        <v>42532930531</v>
      </c>
    </row>
    <row r="17" spans="2:4" ht="15" x14ac:dyDescent="0.25">
      <c r="B17" s="5" t="s">
        <v>218</v>
      </c>
      <c r="C17" s="5">
        <v>2020</v>
      </c>
      <c r="D17" s="174">
        <v>29200232388</v>
      </c>
    </row>
    <row r="18" spans="2:4" ht="15" x14ac:dyDescent="0.25">
      <c r="B18" s="1" t="s">
        <v>218</v>
      </c>
      <c r="C18" s="1">
        <v>2021</v>
      </c>
      <c r="D18" s="173"/>
    </row>
    <row r="20" spans="2:4" ht="15" x14ac:dyDescent="0.25">
      <c r="B20" s="8" t="s">
        <v>0</v>
      </c>
      <c r="C20" s="8" t="s">
        <v>1</v>
      </c>
      <c r="D20" s="8" t="s">
        <v>4</v>
      </c>
    </row>
    <row r="21" spans="2:4" ht="15" x14ac:dyDescent="0.25">
      <c r="B21" s="5" t="s">
        <v>224</v>
      </c>
      <c r="C21" s="5">
        <v>2018</v>
      </c>
      <c r="D21" s="174">
        <v>23906566966</v>
      </c>
    </row>
    <row r="22" spans="2:4" ht="15" x14ac:dyDescent="0.25">
      <c r="B22" s="1" t="s">
        <v>224</v>
      </c>
      <c r="C22" s="1">
        <v>2019</v>
      </c>
      <c r="D22" s="173">
        <v>23092126171</v>
      </c>
    </row>
    <row r="23" spans="2:4" ht="15" x14ac:dyDescent="0.25">
      <c r="B23" s="5" t="s">
        <v>224</v>
      </c>
      <c r="C23" s="5">
        <v>2020</v>
      </c>
      <c r="D23" s="174">
        <v>11276397241</v>
      </c>
    </row>
    <row r="24" spans="2:4" ht="15" x14ac:dyDescent="0.25">
      <c r="B24" s="1" t="s">
        <v>224</v>
      </c>
      <c r="C24" s="1">
        <v>2021</v>
      </c>
      <c r="D24" s="173"/>
    </row>
    <row r="31" spans="2:4" ht="15" x14ac:dyDescent="0.25">
      <c r="C31" s="8" t="s">
        <v>1</v>
      </c>
      <c r="D31" s="8" t="s">
        <v>4</v>
      </c>
    </row>
    <row r="32" spans="2:4" ht="15" x14ac:dyDescent="0.25">
      <c r="C32" s="5">
        <v>2011</v>
      </c>
      <c r="D32" s="118">
        <v>232748131457</v>
      </c>
    </row>
    <row r="33" spans="3:4" ht="15" x14ac:dyDescent="0.25">
      <c r="C33" s="1">
        <v>2012</v>
      </c>
      <c r="D33" s="117">
        <v>214745981266</v>
      </c>
    </row>
    <row r="34" spans="3:4" ht="15" x14ac:dyDescent="0.25">
      <c r="C34" s="5">
        <v>2013</v>
      </c>
      <c r="D34" s="118">
        <v>221504553888</v>
      </c>
    </row>
    <row r="35" spans="3:4" ht="15" x14ac:dyDescent="0.25">
      <c r="C35" s="1">
        <v>2014</v>
      </c>
      <c r="D35" s="117">
        <v>248130008403</v>
      </c>
    </row>
    <row r="36" spans="3:4" ht="15" x14ac:dyDescent="0.25">
      <c r="C36" s="5">
        <v>2015</v>
      </c>
      <c r="D36" s="118">
        <v>288688862483</v>
      </c>
    </row>
    <row r="37" spans="3:4" ht="15" x14ac:dyDescent="0.25">
      <c r="C37" s="1">
        <v>2016</v>
      </c>
      <c r="D37" s="117">
        <v>265035012513</v>
      </c>
    </row>
    <row r="38" spans="3:4" ht="15" x14ac:dyDescent="0.25">
      <c r="C38" s="5">
        <v>2017</v>
      </c>
      <c r="D38" s="118">
        <v>296871179058</v>
      </c>
    </row>
    <row r="39" spans="3:4" ht="15" x14ac:dyDescent="0.25">
      <c r="C39" s="1">
        <v>2018</v>
      </c>
      <c r="D39" s="117">
        <v>291644670054</v>
      </c>
    </row>
    <row r="40" spans="3:4" ht="15" x14ac:dyDescent="0.25">
      <c r="C40" s="5">
        <v>2019</v>
      </c>
      <c r="D40" s="118">
        <v>370661225871</v>
      </c>
    </row>
    <row r="41" spans="3:4" ht="15" x14ac:dyDescent="0.25">
      <c r="C41" s="1">
        <v>2020</v>
      </c>
      <c r="D41" s="117">
        <v>325336869028</v>
      </c>
    </row>
    <row r="42" spans="3:4" ht="15" x14ac:dyDescent="0.25">
      <c r="C42" s="5">
        <v>2021</v>
      </c>
      <c r="D42" s="118">
        <v>157207180029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O601"/>
  <sheetViews>
    <sheetView workbookViewId="0">
      <selection activeCell="D235" sqref="D235"/>
    </sheetView>
  </sheetViews>
  <sheetFormatPr baseColWidth="10" defaultColWidth="14.42578125" defaultRowHeight="15.75" customHeight="1" x14ac:dyDescent="0.2"/>
  <cols>
    <col min="1" max="1" width="19" style="18" customWidth="1"/>
    <col min="2" max="2" width="9.42578125" style="18" customWidth="1"/>
    <col min="3" max="3" width="22.42578125" style="18" customWidth="1"/>
    <col min="4" max="4" width="34.42578125" style="18" customWidth="1"/>
    <col min="5" max="5" width="27" style="18" customWidth="1"/>
    <col min="6" max="6" width="22.7109375" style="18" customWidth="1"/>
    <col min="7" max="7" width="28" style="18" customWidth="1"/>
    <col min="8" max="8" width="23.7109375" style="18" customWidth="1"/>
    <col min="9" max="9" width="28" style="18" customWidth="1"/>
    <col min="10" max="10" width="23.7109375" style="18" customWidth="1"/>
    <col min="11" max="11" width="23.140625" style="18" bestFit="1" customWidth="1"/>
    <col min="12" max="12" width="23.7109375" style="18" customWidth="1"/>
    <col min="13" max="16384" width="14.42578125" style="18"/>
  </cols>
  <sheetData>
    <row r="1" spans="1:12" ht="21.75" customHeight="1" x14ac:dyDescent="0.2">
      <c r="A1" s="383" t="s">
        <v>851</v>
      </c>
      <c r="B1" s="384"/>
      <c r="C1" s="384"/>
      <c r="D1" s="384"/>
      <c r="E1" s="385"/>
      <c r="F1" s="385"/>
      <c r="G1" s="386"/>
    </row>
    <row r="2" spans="1:12" ht="12.75" x14ac:dyDescent="0.2"/>
    <row r="3" spans="1:12" ht="12.75" x14ac:dyDescent="0.2"/>
    <row r="4" spans="1:12" ht="12.75" x14ac:dyDescent="0.2"/>
    <row r="5" spans="1:12" ht="12.75" x14ac:dyDescent="0.2"/>
    <row r="6" spans="1:12" ht="12.75" x14ac:dyDescent="0.2"/>
    <row r="7" spans="1:12" ht="12.75" x14ac:dyDescent="0.2"/>
    <row r="8" spans="1:12" ht="12.75" x14ac:dyDescent="0.2"/>
    <row r="9" spans="1:12" ht="12.75" x14ac:dyDescent="0.2"/>
    <row r="10" spans="1:12" ht="12.75" x14ac:dyDescent="0.2"/>
    <row r="11" spans="1:12" ht="12.75" x14ac:dyDescent="0.2"/>
    <row r="12" spans="1:12" ht="12.75" x14ac:dyDescent="0.2">
      <c r="A12" s="93"/>
      <c r="E12" s="387" t="s">
        <v>852</v>
      </c>
      <c r="F12" s="388"/>
      <c r="G12" s="389" t="s">
        <v>853</v>
      </c>
      <c r="H12" s="388"/>
      <c r="I12" s="389" t="s">
        <v>854</v>
      </c>
      <c r="J12" s="388"/>
      <c r="K12" s="389" t="s">
        <v>855</v>
      </c>
      <c r="L12" s="388"/>
    </row>
    <row r="13" spans="1:12" s="31" customFormat="1" ht="12.75" x14ac:dyDescent="0.2">
      <c r="A13" s="175" t="s">
        <v>0</v>
      </c>
      <c r="B13" s="175" t="s">
        <v>1</v>
      </c>
      <c r="C13" s="175" t="s">
        <v>856</v>
      </c>
      <c r="D13" s="175" t="s">
        <v>857</v>
      </c>
      <c r="E13" s="175" t="s">
        <v>858</v>
      </c>
      <c r="F13" s="175" t="s">
        <v>859</v>
      </c>
      <c r="G13" s="175" t="s">
        <v>860</v>
      </c>
      <c r="H13" s="175" t="s">
        <v>861</v>
      </c>
      <c r="I13" s="175" t="s">
        <v>862</v>
      </c>
      <c r="J13" s="175" t="s">
        <v>863</v>
      </c>
      <c r="K13" s="175" t="s">
        <v>864</v>
      </c>
      <c r="L13" s="175" t="s">
        <v>865</v>
      </c>
    </row>
    <row r="14" spans="1:12" ht="14.25" x14ac:dyDescent="0.2">
      <c r="A14" s="176" t="s">
        <v>207</v>
      </c>
      <c r="B14" s="177">
        <v>2011</v>
      </c>
      <c r="C14" s="178">
        <f t="shared" ref="C14:C26" si="0">F14+H14+J14+L14</f>
        <v>3920</v>
      </c>
      <c r="D14" s="178">
        <v>5</v>
      </c>
      <c r="E14" s="178">
        <v>27</v>
      </c>
      <c r="F14" s="178">
        <v>284</v>
      </c>
      <c r="G14" s="178">
        <v>40</v>
      </c>
      <c r="H14" s="178">
        <v>1946</v>
      </c>
      <c r="I14" s="178">
        <v>8</v>
      </c>
      <c r="J14" s="178">
        <v>1238</v>
      </c>
      <c r="K14" s="178">
        <v>5</v>
      </c>
      <c r="L14" s="178">
        <v>452</v>
      </c>
    </row>
    <row r="15" spans="1:12" ht="14.25" x14ac:dyDescent="0.2">
      <c r="A15" s="176" t="s">
        <v>208</v>
      </c>
      <c r="B15" s="177">
        <v>2011</v>
      </c>
      <c r="C15" s="178">
        <f t="shared" si="0"/>
        <v>424</v>
      </c>
      <c r="D15" s="178">
        <v>2</v>
      </c>
      <c r="E15" s="178">
        <v>3</v>
      </c>
      <c r="F15" s="178">
        <v>18</v>
      </c>
      <c r="G15" s="178">
        <v>8</v>
      </c>
      <c r="H15" s="178">
        <v>156</v>
      </c>
      <c r="I15" s="178">
        <v>2</v>
      </c>
      <c r="J15" s="178">
        <v>173</v>
      </c>
      <c r="K15" s="178">
        <v>2</v>
      </c>
      <c r="L15" s="178">
        <v>77</v>
      </c>
    </row>
    <row r="16" spans="1:12" ht="14.25" x14ac:dyDescent="0.2">
      <c r="A16" s="176" t="s">
        <v>209</v>
      </c>
      <c r="B16" s="177">
        <v>2011</v>
      </c>
      <c r="C16" s="178">
        <f t="shared" si="0"/>
        <v>109</v>
      </c>
      <c r="D16" s="178">
        <v>1</v>
      </c>
      <c r="E16" s="178">
        <v>2</v>
      </c>
      <c r="F16" s="178">
        <v>7</v>
      </c>
      <c r="G16" s="178">
        <v>2</v>
      </c>
      <c r="H16" s="178">
        <v>52</v>
      </c>
      <c r="I16" s="178">
        <v>1</v>
      </c>
      <c r="J16" s="178">
        <v>50</v>
      </c>
      <c r="K16" s="178">
        <v>0</v>
      </c>
      <c r="L16" s="178">
        <v>0</v>
      </c>
    </row>
    <row r="17" spans="1:12" ht="14.25" x14ac:dyDescent="0.2">
      <c r="A17" s="176" t="s">
        <v>210</v>
      </c>
      <c r="B17" s="177">
        <v>2011</v>
      </c>
      <c r="C17" s="178">
        <f t="shared" si="0"/>
        <v>495</v>
      </c>
      <c r="D17" s="178">
        <v>1</v>
      </c>
      <c r="E17" s="178">
        <v>3</v>
      </c>
      <c r="F17" s="178">
        <v>32</v>
      </c>
      <c r="G17" s="178">
        <v>5</v>
      </c>
      <c r="H17" s="178">
        <v>210</v>
      </c>
      <c r="I17" s="178">
        <v>1</v>
      </c>
      <c r="J17" s="178">
        <v>172</v>
      </c>
      <c r="K17" s="178">
        <v>1</v>
      </c>
      <c r="L17" s="178">
        <v>81</v>
      </c>
    </row>
    <row r="18" spans="1:12" ht="14.25" x14ac:dyDescent="0.2">
      <c r="A18" s="176" t="s">
        <v>211</v>
      </c>
      <c r="B18" s="177">
        <v>2011</v>
      </c>
      <c r="C18" s="178">
        <f t="shared" si="0"/>
        <v>365</v>
      </c>
      <c r="D18" s="178">
        <v>3</v>
      </c>
      <c r="E18" s="178">
        <v>3</v>
      </c>
      <c r="F18" s="178">
        <v>16</v>
      </c>
      <c r="G18" s="178">
        <v>5</v>
      </c>
      <c r="H18" s="178">
        <v>143</v>
      </c>
      <c r="I18" s="178">
        <v>1</v>
      </c>
      <c r="J18" s="178">
        <v>140</v>
      </c>
      <c r="K18" s="178">
        <v>1</v>
      </c>
      <c r="L18" s="178">
        <v>66</v>
      </c>
    </row>
    <row r="19" spans="1:12" ht="14.25" x14ac:dyDescent="0.2">
      <c r="A19" s="176" t="s">
        <v>212</v>
      </c>
      <c r="B19" s="177">
        <v>2011</v>
      </c>
      <c r="C19" s="178">
        <f t="shared" si="0"/>
        <v>967</v>
      </c>
      <c r="D19" s="178">
        <v>3</v>
      </c>
      <c r="E19" s="178">
        <v>9</v>
      </c>
      <c r="F19" s="178">
        <v>61</v>
      </c>
      <c r="G19" s="178">
        <v>10</v>
      </c>
      <c r="H19" s="178">
        <v>402</v>
      </c>
      <c r="I19" s="178">
        <v>2</v>
      </c>
      <c r="J19" s="178">
        <v>334</v>
      </c>
      <c r="K19" s="178">
        <v>2</v>
      </c>
      <c r="L19" s="178">
        <v>170</v>
      </c>
    </row>
    <row r="20" spans="1:12" ht="14.25" x14ac:dyDescent="0.2">
      <c r="A20" s="176" t="s">
        <v>213</v>
      </c>
      <c r="B20" s="177">
        <v>2011</v>
      </c>
      <c r="C20" s="178">
        <f t="shared" si="0"/>
        <v>943</v>
      </c>
      <c r="D20" s="178">
        <v>2</v>
      </c>
      <c r="E20" s="178">
        <v>10</v>
      </c>
      <c r="F20" s="178">
        <v>63</v>
      </c>
      <c r="G20" s="178">
        <v>12</v>
      </c>
      <c r="H20" s="178">
        <v>479</v>
      </c>
      <c r="I20" s="178">
        <v>2</v>
      </c>
      <c r="J20" s="178">
        <v>295</v>
      </c>
      <c r="K20" s="178">
        <v>2</v>
      </c>
      <c r="L20" s="178">
        <v>106</v>
      </c>
    </row>
    <row r="21" spans="1:12" ht="14.25" x14ac:dyDescent="0.2">
      <c r="A21" s="176" t="s">
        <v>214</v>
      </c>
      <c r="B21" s="177">
        <v>2011</v>
      </c>
      <c r="C21" s="178">
        <f t="shared" si="0"/>
        <v>371</v>
      </c>
      <c r="D21" s="178">
        <v>3</v>
      </c>
      <c r="E21" s="178">
        <v>4</v>
      </c>
      <c r="F21" s="178">
        <v>34</v>
      </c>
      <c r="G21" s="178">
        <v>5</v>
      </c>
      <c r="H21" s="178">
        <v>173</v>
      </c>
      <c r="I21" s="178">
        <v>2</v>
      </c>
      <c r="J21" s="178">
        <v>129</v>
      </c>
      <c r="K21" s="178">
        <v>1</v>
      </c>
      <c r="L21" s="178">
        <v>35</v>
      </c>
    </row>
    <row r="22" spans="1:12" ht="14.25" x14ac:dyDescent="0.2">
      <c r="A22" s="176" t="s">
        <v>215</v>
      </c>
      <c r="B22" s="177">
        <v>2011</v>
      </c>
      <c r="C22" s="178">
        <f t="shared" si="0"/>
        <v>618</v>
      </c>
      <c r="D22" s="178">
        <v>1</v>
      </c>
      <c r="E22" s="178">
        <v>18</v>
      </c>
      <c r="F22" s="178">
        <v>53</v>
      </c>
      <c r="G22" s="178">
        <v>21</v>
      </c>
      <c r="H22" s="178">
        <v>355</v>
      </c>
      <c r="I22" s="178">
        <v>1</v>
      </c>
      <c r="J22" s="178">
        <v>159</v>
      </c>
      <c r="K22" s="178">
        <v>1</v>
      </c>
      <c r="L22" s="178">
        <v>51</v>
      </c>
    </row>
    <row r="23" spans="1:12" ht="14.25" x14ac:dyDescent="0.2">
      <c r="A23" s="176" t="s">
        <v>216</v>
      </c>
      <c r="B23" s="177">
        <v>2011</v>
      </c>
      <c r="C23" s="178">
        <f t="shared" si="0"/>
        <v>1042</v>
      </c>
      <c r="D23" s="178">
        <v>2</v>
      </c>
      <c r="E23" s="178">
        <v>13</v>
      </c>
      <c r="F23" s="178">
        <v>66</v>
      </c>
      <c r="G23" s="178">
        <v>17</v>
      </c>
      <c r="H23" s="178">
        <v>492</v>
      </c>
      <c r="I23" s="178">
        <v>2</v>
      </c>
      <c r="J23" s="178">
        <v>337</v>
      </c>
      <c r="K23" s="178">
        <v>2</v>
      </c>
      <c r="L23" s="178">
        <v>147</v>
      </c>
    </row>
    <row r="24" spans="1:12" ht="14.25" x14ac:dyDescent="0.2">
      <c r="A24" s="176" t="s">
        <v>217</v>
      </c>
      <c r="B24" s="177">
        <v>2011</v>
      </c>
      <c r="C24" s="178">
        <f t="shared" si="0"/>
        <v>1117</v>
      </c>
      <c r="D24" s="178">
        <v>2</v>
      </c>
      <c r="E24" s="178">
        <v>11</v>
      </c>
      <c r="F24" s="178">
        <v>59</v>
      </c>
      <c r="G24" s="178">
        <v>11</v>
      </c>
      <c r="H24" s="178">
        <v>464</v>
      </c>
      <c r="I24" s="178">
        <v>2</v>
      </c>
      <c r="J24" s="178">
        <v>421</v>
      </c>
      <c r="K24" s="178">
        <v>84</v>
      </c>
      <c r="L24" s="178">
        <v>173</v>
      </c>
    </row>
    <row r="25" spans="1:12" ht="14.25" x14ac:dyDescent="0.2">
      <c r="A25" s="176" t="s">
        <v>218</v>
      </c>
      <c r="B25" s="177">
        <v>2011</v>
      </c>
      <c r="C25" s="178">
        <f t="shared" si="0"/>
        <v>3343</v>
      </c>
      <c r="D25" s="178">
        <v>8</v>
      </c>
      <c r="E25" s="178">
        <v>13</v>
      </c>
      <c r="F25" s="178">
        <v>284</v>
      </c>
      <c r="G25" s="178">
        <v>12</v>
      </c>
      <c r="H25" s="178">
        <v>1348</v>
      </c>
      <c r="I25" s="178">
        <v>13</v>
      </c>
      <c r="J25" s="178">
        <v>1227</v>
      </c>
      <c r="K25" s="178">
        <v>4</v>
      </c>
      <c r="L25" s="178">
        <v>484</v>
      </c>
    </row>
    <row r="26" spans="1:12" ht="14.25" x14ac:dyDescent="0.2">
      <c r="A26" s="176" t="s">
        <v>219</v>
      </c>
      <c r="B26" s="177">
        <v>2011</v>
      </c>
      <c r="C26" s="178">
        <f t="shared" si="0"/>
        <v>535</v>
      </c>
      <c r="D26" s="178">
        <v>1</v>
      </c>
      <c r="E26" s="178">
        <v>8</v>
      </c>
      <c r="F26" s="178">
        <v>32</v>
      </c>
      <c r="G26" s="178">
        <v>11</v>
      </c>
      <c r="H26" s="178">
        <v>262</v>
      </c>
      <c r="I26" s="178">
        <v>2</v>
      </c>
      <c r="J26" s="178">
        <v>182</v>
      </c>
      <c r="K26" s="178">
        <v>1</v>
      </c>
      <c r="L26" s="178">
        <v>59</v>
      </c>
    </row>
    <row r="27" spans="1:12" ht="14.25" x14ac:dyDescent="0.2">
      <c r="A27" s="176" t="s">
        <v>220</v>
      </c>
      <c r="B27" s="177">
        <v>2011</v>
      </c>
      <c r="C27" s="178">
        <f>F27+J27+L27+H27</f>
        <v>655</v>
      </c>
      <c r="D27" s="178">
        <v>2</v>
      </c>
      <c r="E27" s="178">
        <v>13</v>
      </c>
      <c r="F27" s="178">
        <v>52</v>
      </c>
      <c r="G27" s="178">
        <v>15</v>
      </c>
      <c r="H27" s="178">
        <v>366</v>
      </c>
      <c r="I27" s="178">
        <v>4</v>
      </c>
      <c r="J27" s="178">
        <v>204</v>
      </c>
      <c r="K27" s="178">
        <v>1</v>
      </c>
      <c r="L27" s="178">
        <v>33</v>
      </c>
    </row>
    <row r="28" spans="1:12" ht="14.25" x14ac:dyDescent="0.2">
      <c r="A28" s="176" t="s">
        <v>221</v>
      </c>
      <c r="B28" s="177">
        <v>2011</v>
      </c>
      <c r="C28" s="178">
        <f t="shared" ref="C28:C91" si="1">F28+H28+J28+L28</f>
        <v>1560</v>
      </c>
      <c r="D28" s="178">
        <v>4</v>
      </c>
      <c r="E28" s="178">
        <v>18</v>
      </c>
      <c r="F28" s="178">
        <v>107</v>
      </c>
      <c r="G28" s="178">
        <v>22</v>
      </c>
      <c r="H28" s="178">
        <v>754</v>
      </c>
      <c r="I28" s="178">
        <v>4</v>
      </c>
      <c r="J28" s="178">
        <v>511</v>
      </c>
      <c r="K28" s="178">
        <v>3</v>
      </c>
      <c r="L28" s="178">
        <v>188</v>
      </c>
    </row>
    <row r="29" spans="1:12" ht="14.25" x14ac:dyDescent="0.2">
      <c r="A29" s="176" t="s">
        <v>222</v>
      </c>
      <c r="B29" s="177">
        <v>2011</v>
      </c>
      <c r="C29" s="178">
        <f t="shared" si="1"/>
        <v>395</v>
      </c>
      <c r="D29" s="178">
        <v>1</v>
      </c>
      <c r="E29" s="178">
        <v>9</v>
      </c>
      <c r="F29" s="178">
        <v>26</v>
      </c>
      <c r="G29" s="178">
        <v>12</v>
      </c>
      <c r="H29" s="178">
        <v>237</v>
      </c>
      <c r="I29" s="178">
        <v>1</v>
      </c>
      <c r="J29" s="178">
        <v>98</v>
      </c>
      <c r="K29" s="178">
        <v>1</v>
      </c>
      <c r="L29" s="178">
        <v>34</v>
      </c>
    </row>
    <row r="30" spans="1:12" ht="14.25" x14ac:dyDescent="0.2">
      <c r="A30" s="176" t="s">
        <v>223</v>
      </c>
      <c r="B30" s="177">
        <v>2011</v>
      </c>
      <c r="C30" s="178">
        <f t="shared" si="1"/>
        <v>27732</v>
      </c>
      <c r="D30" s="178">
        <v>48</v>
      </c>
      <c r="E30" s="178">
        <v>81</v>
      </c>
      <c r="F30" s="178">
        <v>2770</v>
      </c>
      <c r="G30" s="179">
        <v>80</v>
      </c>
      <c r="H30" s="178">
        <v>11325</v>
      </c>
      <c r="I30" s="178">
        <v>30</v>
      </c>
      <c r="J30" s="178">
        <v>9695</v>
      </c>
      <c r="K30" s="178">
        <v>30</v>
      </c>
      <c r="L30" s="178">
        <v>3942</v>
      </c>
    </row>
    <row r="31" spans="1:12" ht="14.25" x14ac:dyDescent="0.2">
      <c r="A31" s="176" t="s">
        <v>224</v>
      </c>
      <c r="B31" s="177">
        <v>2011</v>
      </c>
      <c r="C31" s="178">
        <f t="shared" si="1"/>
        <v>2304</v>
      </c>
      <c r="D31" s="178">
        <v>3</v>
      </c>
      <c r="E31" s="178">
        <v>13</v>
      </c>
      <c r="F31" s="178">
        <v>192</v>
      </c>
      <c r="G31" s="178">
        <v>13</v>
      </c>
      <c r="H31" s="178">
        <v>921</v>
      </c>
      <c r="I31" s="178">
        <v>3</v>
      </c>
      <c r="J31" s="178">
        <v>850</v>
      </c>
      <c r="K31" s="178">
        <v>3</v>
      </c>
      <c r="L31" s="178">
        <v>341</v>
      </c>
    </row>
    <row r="32" spans="1:12" ht="14.25" x14ac:dyDescent="0.2">
      <c r="A32" s="176" t="s">
        <v>225</v>
      </c>
      <c r="B32" s="177">
        <v>2011</v>
      </c>
      <c r="C32" s="178">
        <f t="shared" si="1"/>
        <v>853</v>
      </c>
      <c r="D32" s="178">
        <v>2</v>
      </c>
      <c r="E32" s="178">
        <v>5</v>
      </c>
      <c r="F32" s="178">
        <v>63</v>
      </c>
      <c r="G32" s="178">
        <v>5</v>
      </c>
      <c r="H32" s="178">
        <v>372</v>
      </c>
      <c r="I32" s="178">
        <v>2</v>
      </c>
      <c r="J32" s="178">
        <v>323</v>
      </c>
      <c r="K32" s="178">
        <v>2</v>
      </c>
      <c r="L32" s="178">
        <v>95</v>
      </c>
    </row>
    <row r="33" spans="1:12" ht="14.25" x14ac:dyDescent="0.2">
      <c r="A33" s="176" t="s">
        <v>226</v>
      </c>
      <c r="B33" s="177">
        <v>2011</v>
      </c>
      <c r="C33" s="178">
        <f t="shared" si="1"/>
        <v>1255</v>
      </c>
      <c r="D33" s="178">
        <v>1</v>
      </c>
      <c r="E33" s="178">
        <v>15</v>
      </c>
      <c r="F33" s="178">
        <v>106</v>
      </c>
      <c r="G33" s="178">
        <v>15</v>
      </c>
      <c r="H33" s="178">
        <v>597</v>
      </c>
      <c r="I33" s="178">
        <v>1</v>
      </c>
      <c r="J33" s="178">
        <v>434</v>
      </c>
      <c r="K33" s="178">
        <v>1</v>
      </c>
      <c r="L33" s="178">
        <v>118</v>
      </c>
    </row>
    <row r="34" spans="1:12" ht="14.25" x14ac:dyDescent="0.2">
      <c r="A34" s="176" t="s">
        <v>207</v>
      </c>
      <c r="B34" s="177">
        <v>2012</v>
      </c>
      <c r="C34" s="178">
        <f t="shared" si="1"/>
        <v>3796</v>
      </c>
      <c r="D34" s="178">
        <v>5</v>
      </c>
      <c r="E34" s="178">
        <v>31</v>
      </c>
      <c r="F34" s="178">
        <v>355</v>
      </c>
      <c r="G34" s="178">
        <v>39</v>
      </c>
      <c r="H34" s="178">
        <v>1742</v>
      </c>
      <c r="I34" s="178">
        <v>7</v>
      </c>
      <c r="J34" s="178">
        <v>1330</v>
      </c>
      <c r="K34" s="178">
        <v>13</v>
      </c>
      <c r="L34" s="178">
        <v>369</v>
      </c>
    </row>
    <row r="35" spans="1:12" ht="14.25" x14ac:dyDescent="0.2">
      <c r="A35" s="176" t="s">
        <v>208</v>
      </c>
      <c r="B35" s="177">
        <v>2012</v>
      </c>
      <c r="C35" s="178">
        <f t="shared" si="1"/>
        <v>384</v>
      </c>
      <c r="D35" s="178">
        <v>2</v>
      </c>
      <c r="E35" s="178">
        <v>5</v>
      </c>
      <c r="F35" s="178">
        <v>18</v>
      </c>
      <c r="G35" s="178">
        <v>8</v>
      </c>
      <c r="H35" s="178">
        <v>126</v>
      </c>
      <c r="I35" s="178">
        <v>4</v>
      </c>
      <c r="J35" s="178">
        <v>164</v>
      </c>
      <c r="K35" s="178">
        <v>4</v>
      </c>
      <c r="L35" s="178">
        <v>76</v>
      </c>
    </row>
    <row r="36" spans="1:12" ht="14.25" x14ac:dyDescent="0.2">
      <c r="A36" s="176" t="s">
        <v>209</v>
      </c>
      <c r="B36" s="177">
        <v>2012</v>
      </c>
      <c r="C36" s="178">
        <f t="shared" si="1"/>
        <v>97</v>
      </c>
      <c r="D36" s="178">
        <v>1</v>
      </c>
      <c r="E36" s="178">
        <v>1</v>
      </c>
      <c r="F36" s="178">
        <v>9</v>
      </c>
      <c r="G36" s="178">
        <v>2</v>
      </c>
      <c r="H36" s="178">
        <v>46</v>
      </c>
      <c r="I36" s="178">
        <v>1</v>
      </c>
      <c r="J36" s="178">
        <v>42</v>
      </c>
      <c r="K36" s="178">
        <v>0</v>
      </c>
      <c r="L36" s="178"/>
    </row>
    <row r="37" spans="1:12" ht="14.25" x14ac:dyDescent="0.2">
      <c r="A37" s="176" t="s">
        <v>210</v>
      </c>
      <c r="B37" s="177">
        <v>2012</v>
      </c>
      <c r="C37" s="178">
        <f t="shared" si="1"/>
        <v>468</v>
      </c>
      <c r="D37" s="178">
        <v>1</v>
      </c>
      <c r="E37" s="178">
        <v>4</v>
      </c>
      <c r="F37" s="178">
        <v>34</v>
      </c>
      <c r="G37" s="178">
        <v>5</v>
      </c>
      <c r="H37" s="178">
        <v>193</v>
      </c>
      <c r="I37" s="178">
        <v>1</v>
      </c>
      <c r="J37" s="178">
        <v>154</v>
      </c>
      <c r="K37" s="178">
        <v>1</v>
      </c>
      <c r="L37" s="178">
        <v>87</v>
      </c>
    </row>
    <row r="38" spans="1:12" ht="14.25" x14ac:dyDescent="0.2">
      <c r="A38" s="176" t="s">
        <v>211</v>
      </c>
      <c r="B38" s="177">
        <v>2012</v>
      </c>
      <c r="C38" s="178">
        <f t="shared" si="1"/>
        <v>345</v>
      </c>
      <c r="D38" s="178">
        <v>2</v>
      </c>
      <c r="E38" s="178">
        <v>4</v>
      </c>
      <c r="F38" s="178">
        <v>36</v>
      </c>
      <c r="G38" s="178">
        <v>5</v>
      </c>
      <c r="H38" s="178">
        <v>122</v>
      </c>
      <c r="I38" s="178">
        <v>1</v>
      </c>
      <c r="J38" s="178">
        <v>129</v>
      </c>
      <c r="K38" s="178">
        <v>1</v>
      </c>
      <c r="L38" s="178">
        <v>58</v>
      </c>
    </row>
    <row r="39" spans="1:12" ht="14.25" x14ac:dyDescent="0.2">
      <c r="A39" s="176" t="s">
        <v>212</v>
      </c>
      <c r="B39" s="177">
        <v>2012</v>
      </c>
      <c r="C39" s="178">
        <f t="shared" si="1"/>
        <v>979</v>
      </c>
      <c r="D39" s="178">
        <v>3</v>
      </c>
      <c r="E39" s="178">
        <v>9</v>
      </c>
      <c r="F39" s="178">
        <v>97</v>
      </c>
      <c r="G39" s="178">
        <v>9</v>
      </c>
      <c r="H39" s="178">
        <v>393</v>
      </c>
      <c r="I39" s="178">
        <v>1</v>
      </c>
      <c r="J39" s="178">
        <v>314</v>
      </c>
      <c r="K39" s="178">
        <v>1</v>
      </c>
      <c r="L39" s="178">
        <v>175</v>
      </c>
    </row>
    <row r="40" spans="1:12" ht="14.25" x14ac:dyDescent="0.2">
      <c r="A40" s="176" t="s">
        <v>213</v>
      </c>
      <c r="B40" s="177">
        <v>2012</v>
      </c>
      <c r="C40" s="178">
        <f t="shared" si="1"/>
        <v>967</v>
      </c>
      <c r="D40" s="178">
        <v>2</v>
      </c>
      <c r="E40" s="178">
        <v>11</v>
      </c>
      <c r="F40" s="178">
        <v>103</v>
      </c>
      <c r="G40" s="178">
        <v>11</v>
      </c>
      <c r="H40" s="178">
        <v>456</v>
      </c>
      <c r="I40" s="178">
        <v>1</v>
      </c>
      <c r="J40" s="178">
        <v>288</v>
      </c>
      <c r="K40" s="178">
        <v>1</v>
      </c>
      <c r="L40" s="178">
        <v>120</v>
      </c>
    </row>
    <row r="41" spans="1:12" ht="14.25" x14ac:dyDescent="0.2">
      <c r="A41" s="176" t="s">
        <v>214</v>
      </c>
      <c r="B41" s="177">
        <v>2012</v>
      </c>
      <c r="C41" s="178">
        <f t="shared" si="1"/>
        <v>371</v>
      </c>
      <c r="D41" s="178">
        <v>1</v>
      </c>
      <c r="E41" s="178">
        <v>4</v>
      </c>
      <c r="F41" s="178">
        <v>25</v>
      </c>
      <c r="G41" s="178">
        <v>5</v>
      </c>
      <c r="H41" s="178">
        <v>188</v>
      </c>
      <c r="I41" s="178">
        <v>2</v>
      </c>
      <c r="J41" s="178">
        <v>127</v>
      </c>
      <c r="K41" s="178">
        <v>1</v>
      </c>
      <c r="L41" s="178">
        <v>31</v>
      </c>
    </row>
    <row r="42" spans="1:12" ht="14.25" x14ac:dyDescent="0.2">
      <c r="A42" s="176" t="s">
        <v>215</v>
      </c>
      <c r="B42" s="177">
        <v>2012</v>
      </c>
      <c r="C42" s="178">
        <f t="shared" si="1"/>
        <v>543</v>
      </c>
      <c r="D42" s="178">
        <v>1</v>
      </c>
      <c r="E42" s="178">
        <v>14</v>
      </c>
      <c r="F42" s="178">
        <v>28</v>
      </c>
      <c r="G42" s="178">
        <v>21</v>
      </c>
      <c r="H42" s="178">
        <v>320</v>
      </c>
      <c r="I42" s="178">
        <v>1</v>
      </c>
      <c r="J42" s="178">
        <v>145</v>
      </c>
      <c r="K42" s="178">
        <v>1</v>
      </c>
      <c r="L42" s="178">
        <v>50</v>
      </c>
    </row>
    <row r="43" spans="1:12" ht="14.25" x14ac:dyDescent="0.2">
      <c r="A43" s="176" t="s">
        <v>216</v>
      </c>
      <c r="B43" s="177">
        <v>2012</v>
      </c>
      <c r="C43" s="178">
        <f t="shared" si="1"/>
        <v>1003</v>
      </c>
      <c r="D43" s="178">
        <v>2</v>
      </c>
      <c r="E43" s="178">
        <v>14</v>
      </c>
      <c r="F43" s="178">
        <v>107</v>
      </c>
      <c r="G43" s="178">
        <v>17</v>
      </c>
      <c r="H43" s="178">
        <v>453</v>
      </c>
      <c r="I43" s="178">
        <v>2</v>
      </c>
      <c r="J43" s="178">
        <v>320</v>
      </c>
      <c r="K43" s="178">
        <v>1</v>
      </c>
      <c r="L43" s="178">
        <v>123</v>
      </c>
    </row>
    <row r="44" spans="1:12" ht="14.25" x14ac:dyDescent="0.2">
      <c r="A44" s="176" t="s">
        <v>217</v>
      </c>
      <c r="B44" s="177">
        <v>2012</v>
      </c>
      <c r="C44" s="178">
        <f t="shared" si="1"/>
        <v>1145</v>
      </c>
      <c r="D44" s="178">
        <v>2</v>
      </c>
      <c r="E44" s="178">
        <v>11</v>
      </c>
      <c r="F44" s="178">
        <v>90</v>
      </c>
      <c r="G44" s="178">
        <v>11</v>
      </c>
      <c r="H44" s="178">
        <v>439</v>
      </c>
      <c r="I44" s="178">
        <v>1</v>
      </c>
      <c r="J44" s="178">
        <v>439</v>
      </c>
      <c r="K44" s="178">
        <v>1</v>
      </c>
      <c r="L44" s="178">
        <v>177</v>
      </c>
    </row>
    <row r="45" spans="1:12" ht="14.25" x14ac:dyDescent="0.2">
      <c r="A45" s="176" t="s">
        <v>218</v>
      </c>
      <c r="B45" s="177">
        <v>2012</v>
      </c>
      <c r="C45" s="178">
        <f t="shared" si="1"/>
        <v>3245</v>
      </c>
      <c r="D45" s="178">
        <v>8</v>
      </c>
      <c r="E45" s="178">
        <v>8</v>
      </c>
      <c r="F45" s="178">
        <v>270</v>
      </c>
      <c r="G45" s="178">
        <v>10</v>
      </c>
      <c r="H45" s="178">
        <v>1248</v>
      </c>
      <c r="I45" s="178">
        <v>2</v>
      </c>
      <c r="J45" s="178">
        <v>1182</v>
      </c>
      <c r="K45" s="178">
        <v>2</v>
      </c>
      <c r="L45" s="178">
        <v>545</v>
      </c>
    </row>
    <row r="46" spans="1:12" ht="14.25" x14ac:dyDescent="0.2">
      <c r="A46" s="176" t="s">
        <v>219</v>
      </c>
      <c r="B46" s="177">
        <v>2012</v>
      </c>
      <c r="C46" s="178">
        <f t="shared" si="1"/>
        <v>500</v>
      </c>
      <c r="D46" s="178">
        <v>1</v>
      </c>
      <c r="E46" s="178">
        <v>7</v>
      </c>
      <c r="F46" s="178">
        <v>32</v>
      </c>
      <c r="G46" s="178">
        <v>11</v>
      </c>
      <c r="H46" s="178">
        <v>220</v>
      </c>
      <c r="I46" s="178">
        <v>2</v>
      </c>
      <c r="J46" s="178">
        <v>188</v>
      </c>
      <c r="K46" s="178">
        <v>3</v>
      </c>
      <c r="L46" s="178">
        <v>60</v>
      </c>
    </row>
    <row r="47" spans="1:12" ht="14.25" x14ac:dyDescent="0.2">
      <c r="A47" s="176" t="s">
        <v>220</v>
      </c>
      <c r="B47" s="177">
        <v>2012</v>
      </c>
      <c r="C47" s="178">
        <f t="shared" si="1"/>
        <v>655</v>
      </c>
      <c r="D47" s="178">
        <v>2</v>
      </c>
      <c r="E47" s="178">
        <v>11</v>
      </c>
      <c r="F47" s="178">
        <v>43</v>
      </c>
      <c r="G47" s="178">
        <v>15</v>
      </c>
      <c r="H47" s="178">
        <v>361</v>
      </c>
      <c r="I47" s="178">
        <v>3</v>
      </c>
      <c r="J47" s="178">
        <v>215</v>
      </c>
      <c r="K47" s="178">
        <v>1</v>
      </c>
      <c r="L47" s="178">
        <v>36</v>
      </c>
    </row>
    <row r="48" spans="1:12" ht="14.25" x14ac:dyDescent="0.2">
      <c r="A48" s="176" t="s">
        <v>221</v>
      </c>
      <c r="B48" s="177">
        <v>2012</v>
      </c>
      <c r="C48" s="178">
        <f t="shared" si="1"/>
        <v>1506</v>
      </c>
      <c r="D48" s="178">
        <v>3</v>
      </c>
      <c r="E48" s="178">
        <v>16</v>
      </c>
      <c r="F48" s="178">
        <v>132</v>
      </c>
      <c r="G48" s="178">
        <v>23</v>
      </c>
      <c r="H48" s="178">
        <v>698</v>
      </c>
      <c r="I48" s="178">
        <v>4</v>
      </c>
      <c r="J48" s="178">
        <v>488</v>
      </c>
      <c r="K48" s="178">
        <v>3</v>
      </c>
      <c r="L48" s="178">
        <v>188</v>
      </c>
    </row>
    <row r="49" spans="1:15" ht="14.25" x14ac:dyDescent="0.2">
      <c r="A49" s="176" t="s">
        <v>222</v>
      </c>
      <c r="B49" s="177">
        <v>2012</v>
      </c>
      <c r="C49" s="178">
        <f t="shared" si="1"/>
        <v>379</v>
      </c>
      <c r="D49" s="178">
        <v>1</v>
      </c>
      <c r="E49" s="178">
        <v>12</v>
      </c>
      <c r="F49" s="178">
        <v>33</v>
      </c>
      <c r="G49" s="178">
        <v>12</v>
      </c>
      <c r="H49" s="178">
        <v>205</v>
      </c>
      <c r="I49" s="178">
        <v>1</v>
      </c>
      <c r="J49" s="178">
        <v>110</v>
      </c>
      <c r="K49" s="178">
        <v>1</v>
      </c>
      <c r="L49" s="178">
        <v>31</v>
      </c>
    </row>
    <row r="50" spans="1:15" ht="14.25" x14ac:dyDescent="0.2">
      <c r="A50" s="176" t="s">
        <v>223</v>
      </c>
      <c r="B50" s="177">
        <v>2012</v>
      </c>
      <c r="C50" s="178">
        <f t="shared" si="1"/>
        <v>27757</v>
      </c>
      <c r="D50" s="178">
        <v>50</v>
      </c>
      <c r="E50" s="178">
        <v>81</v>
      </c>
      <c r="F50" s="178">
        <v>3120</v>
      </c>
      <c r="G50" s="178">
        <v>80</v>
      </c>
      <c r="H50" s="178">
        <v>11306</v>
      </c>
      <c r="I50" s="178">
        <v>26</v>
      </c>
      <c r="J50" s="178">
        <v>9630</v>
      </c>
      <c r="K50" s="178">
        <v>27</v>
      </c>
      <c r="L50" s="178">
        <v>3701</v>
      </c>
    </row>
    <row r="51" spans="1:15" ht="14.25" x14ac:dyDescent="0.2">
      <c r="A51" s="176" t="s">
        <v>224</v>
      </c>
      <c r="B51" s="177">
        <v>2012</v>
      </c>
      <c r="C51" s="178">
        <f t="shared" si="1"/>
        <v>2252</v>
      </c>
      <c r="D51" s="178">
        <v>3</v>
      </c>
      <c r="E51" s="178">
        <v>12</v>
      </c>
      <c r="F51" s="178">
        <v>180</v>
      </c>
      <c r="G51" s="178">
        <v>13</v>
      </c>
      <c r="H51" s="178">
        <v>896</v>
      </c>
      <c r="I51" s="178">
        <v>1</v>
      </c>
      <c r="J51" s="178">
        <v>791</v>
      </c>
      <c r="K51" s="178">
        <v>1</v>
      </c>
      <c r="L51" s="178">
        <v>385</v>
      </c>
    </row>
    <row r="52" spans="1:15" ht="14.25" x14ac:dyDescent="0.2">
      <c r="A52" s="176" t="s">
        <v>225</v>
      </c>
      <c r="B52" s="177">
        <v>2012</v>
      </c>
      <c r="C52" s="178">
        <f t="shared" si="1"/>
        <v>832</v>
      </c>
      <c r="D52" s="178">
        <v>2</v>
      </c>
      <c r="E52" s="178">
        <v>5</v>
      </c>
      <c r="F52" s="178">
        <v>68</v>
      </c>
      <c r="G52" s="178">
        <v>5</v>
      </c>
      <c r="H52" s="178">
        <v>346</v>
      </c>
      <c r="I52" s="178">
        <v>2</v>
      </c>
      <c r="J52" s="178">
        <v>310</v>
      </c>
      <c r="K52" s="178">
        <v>2</v>
      </c>
      <c r="L52" s="178">
        <v>108</v>
      </c>
    </row>
    <row r="53" spans="1:15" ht="14.25" x14ac:dyDescent="0.2">
      <c r="A53" s="176" t="s">
        <v>226</v>
      </c>
      <c r="B53" s="177">
        <v>2012</v>
      </c>
      <c r="C53" s="178">
        <f t="shared" si="1"/>
        <v>1249</v>
      </c>
      <c r="D53" s="178">
        <v>1</v>
      </c>
      <c r="E53" s="178">
        <v>15</v>
      </c>
      <c r="F53" s="178">
        <v>119</v>
      </c>
      <c r="G53" s="178">
        <v>14</v>
      </c>
      <c r="H53" s="178">
        <v>575</v>
      </c>
      <c r="I53" s="178">
        <v>1</v>
      </c>
      <c r="J53" s="178">
        <v>426</v>
      </c>
      <c r="K53" s="178">
        <v>1</v>
      </c>
      <c r="L53" s="178">
        <v>129</v>
      </c>
    </row>
    <row r="54" spans="1:15" ht="14.25" x14ac:dyDescent="0.2">
      <c r="A54" s="176" t="s">
        <v>207</v>
      </c>
      <c r="B54" s="177">
        <v>2013</v>
      </c>
      <c r="C54" s="178">
        <f t="shared" si="1"/>
        <v>3692</v>
      </c>
      <c r="D54" s="178">
        <v>5</v>
      </c>
      <c r="E54" s="178">
        <v>32</v>
      </c>
      <c r="F54" s="178">
        <v>330</v>
      </c>
      <c r="G54" s="178">
        <v>39</v>
      </c>
      <c r="H54" s="178">
        <v>1684</v>
      </c>
      <c r="I54" s="178">
        <v>8</v>
      </c>
      <c r="J54" s="178">
        <v>1278</v>
      </c>
      <c r="K54" s="178">
        <v>8</v>
      </c>
      <c r="L54" s="178">
        <v>400</v>
      </c>
    </row>
    <row r="55" spans="1:15" ht="14.25" x14ac:dyDescent="0.2">
      <c r="A55" s="176" t="s">
        <v>208</v>
      </c>
      <c r="B55" s="177">
        <v>2013</v>
      </c>
      <c r="C55" s="178">
        <f t="shared" si="1"/>
        <v>357</v>
      </c>
      <c r="D55" s="178">
        <v>2</v>
      </c>
      <c r="E55" s="178">
        <v>6</v>
      </c>
      <c r="F55" s="178">
        <v>13</v>
      </c>
      <c r="G55" s="178">
        <v>8</v>
      </c>
      <c r="H55" s="178">
        <v>130</v>
      </c>
      <c r="I55" s="178">
        <v>2</v>
      </c>
      <c r="J55" s="178">
        <v>141</v>
      </c>
      <c r="K55" s="178">
        <v>2</v>
      </c>
      <c r="L55" s="178">
        <v>73</v>
      </c>
    </row>
    <row r="56" spans="1:15" ht="14.25" x14ac:dyDescent="0.2">
      <c r="A56" s="176" t="s">
        <v>209</v>
      </c>
      <c r="B56" s="177">
        <v>2013</v>
      </c>
      <c r="C56" s="178">
        <f t="shared" si="1"/>
        <v>80</v>
      </c>
      <c r="D56" s="178">
        <v>1</v>
      </c>
      <c r="E56" s="178">
        <v>2</v>
      </c>
      <c r="F56" s="178">
        <v>5</v>
      </c>
      <c r="G56" s="178">
        <v>2</v>
      </c>
      <c r="H56" s="178">
        <v>33</v>
      </c>
      <c r="I56" s="178">
        <v>1</v>
      </c>
      <c r="J56" s="178">
        <v>42</v>
      </c>
      <c r="K56" s="178"/>
      <c r="L56" s="178">
        <v>0</v>
      </c>
    </row>
    <row r="57" spans="1:15" ht="14.25" x14ac:dyDescent="0.2">
      <c r="A57" s="176" t="s">
        <v>210</v>
      </c>
      <c r="B57" s="177">
        <v>2013</v>
      </c>
      <c r="C57" s="178">
        <f t="shared" si="1"/>
        <v>468</v>
      </c>
      <c r="D57" s="180">
        <v>1</v>
      </c>
      <c r="E57" s="178">
        <v>4</v>
      </c>
      <c r="F57" s="178">
        <v>32</v>
      </c>
      <c r="G57" s="178">
        <v>5</v>
      </c>
      <c r="H57" s="178">
        <v>206</v>
      </c>
      <c r="I57" s="178">
        <v>1</v>
      </c>
      <c r="J57" s="178">
        <v>150</v>
      </c>
      <c r="K57" s="178">
        <v>1</v>
      </c>
      <c r="L57" s="178">
        <v>80</v>
      </c>
    </row>
    <row r="58" spans="1:15" ht="14.25" x14ac:dyDescent="0.2">
      <c r="A58" s="176" t="s">
        <v>211</v>
      </c>
      <c r="B58" s="177">
        <v>2013</v>
      </c>
      <c r="C58" s="178">
        <f t="shared" si="1"/>
        <v>337</v>
      </c>
      <c r="D58" s="178">
        <v>1</v>
      </c>
      <c r="E58" s="178">
        <v>4</v>
      </c>
      <c r="F58" s="178">
        <v>24</v>
      </c>
      <c r="G58" s="178">
        <v>4</v>
      </c>
      <c r="H58" s="178">
        <v>136</v>
      </c>
      <c r="I58" s="178">
        <v>1</v>
      </c>
      <c r="J58" s="178">
        <v>125</v>
      </c>
      <c r="K58" s="178">
        <v>1</v>
      </c>
      <c r="L58" s="178">
        <v>52</v>
      </c>
    </row>
    <row r="59" spans="1:15" ht="14.25" x14ac:dyDescent="0.2">
      <c r="A59" s="176" t="s">
        <v>212</v>
      </c>
      <c r="B59" s="177">
        <v>2013</v>
      </c>
      <c r="C59" s="178">
        <f t="shared" si="1"/>
        <v>960</v>
      </c>
      <c r="D59" s="178">
        <v>3</v>
      </c>
      <c r="E59" s="178">
        <v>8</v>
      </c>
      <c r="F59" s="178">
        <v>87</v>
      </c>
      <c r="G59" s="178">
        <v>10</v>
      </c>
      <c r="H59" s="178">
        <v>392</v>
      </c>
      <c r="I59" s="178">
        <v>2</v>
      </c>
      <c r="J59" s="178">
        <v>324</v>
      </c>
      <c r="K59" s="178">
        <v>2</v>
      </c>
      <c r="L59" s="178">
        <v>157</v>
      </c>
    </row>
    <row r="60" spans="1:15" ht="14.25" x14ac:dyDescent="0.2">
      <c r="A60" s="176" t="s">
        <v>213</v>
      </c>
      <c r="B60" s="177">
        <v>2013</v>
      </c>
      <c r="C60" s="178">
        <f t="shared" si="1"/>
        <v>975</v>
      </c>
      <c r="D60" s="178">
        <v>2</v>
      </c>
      <c r="E60" s="178">
        <v>11</v>
      </c>
      <c r="F60" s="178">
        <v>89</v>
      </c>
      <c r="G60" s="178">
        <v>11</v>
      </c>
      <c r="H60" s="178">
        <v>479</v>
      </c>
      <c r="I60" s="178">
        <v>2</v>
      </c>
      <c r="J60" s="178">
        <v>294</v>
      </c>
      <c r="K60" s="178">
        <v>2</v>
      </c>
      <c r="L60" s="178">
        <v>113</v>
      </c>
    </row>
    <row r="61" spans="1:15" ht="14.25" x14ac:dyDescent="0.2">
      <c r="A61" s="176" t="s">
        <v>214</v>
      </c>
      <c r="B61" s="177">
        <v>2013</v>
      </c>
      <c r="C61" s="178">
        <f t="shared" si="1"/>
        <v>380</v>
      </c>
      <c r="D61" s="178">
        <v>1</v>
      </c>
      <c r="E61" s="178">
        <v>5</v>
      </c>
      <c r="F61" s="178">
        <v>26</v>
      </c>
      <c r="G61" s="178">
        <v>5</v>
      </c>
      <c r="H61" s="178">
        <v>195</v>
      </c>
      <c r="I61" s="178">
        <v>2</v>
      </c>
      <c r="J61" s="178">
        <v>126</v>
      </c>
      <c r="K61" s="178">
        <v>1</v>
      </c>
      <c r="L61" s="178">
        <v>33</v>
      </c>
    </row>
    <row r="62" spans="1:15" ht="14.25" x14ac:dyDescent="0.2">
      <c r="A62" s="176" t="s">
        <v>215</v>
      </c>
      <c r="B62" s="177">
        <v>2013</v>
      </c>
      <c r="C62" s="178">
        <f t="shared" si="1"/>
        <v>523</v>
      </c>
      <c r="D62" s="178">
        <v>1</v>
      </c>
      <c r="E62" s="178">
        <v>15</v>
      </c>
      <c r="F62" s="178">
        <v>45</v>
      </c>
      <c r="G62" s="178">
        <v>21</v>
      </c>
      <c r="H62" s="178">
        <v>278</v>
      </c>
      <c r="I62" s="178">
        <v>1</v>
      </c>
      <c r="J62" s="178">
        <v>152</v>
      </c>
      <c r="K62" s="178">
        <v>1</v>
      </c>
      <c r="L62" s="178">
        <v>48</v>
      </c>
    </row>
    <row r="63" spans="1:15" ht="14.25" x14ac:dyDescent="0.2">
      <c r="A63" s="176" t="s">
        <v>216</v>
      </c>
      <c r="B63" s="177">
        <v>2013</v>
      </c>
      <c r="C63" s="178">
        <f t="shared" si="1"/>
        <v>989</v>
      </c>
      <c r="D63" s="178">
        <v>2</v>
      </c>
      <c r="E63" s="178">
        <v>16</v>
      </c>
      <c r="F63" s="178">
        <v>96</v>
      </c>
      <c r="G63" s="178">
        <v>17</v>
      </c>
      <c r="H63" s="178">
        <v>450</v>
      </c>
      <c r="I63" s="178">
        <v>2</v>
      </c>
      <c r="J63" s="178">
        <v>311</v>
      </c>
      <c r="K63" s="178">
        <v>2</v>
      </c>
      <c r="L63" s="178">
        <v>132</v>
      </c>
    </row>
    <row r="64" spans="1:15" ht="14.25" x14ac:dyDescent="0.2">
      <c r="A64" s="176" t="s">
        <v>217</v>
      </c>
      <c r="B64" s="177">
        <v>2013</v>
      </c>
      <c r="C64" s="178">
        <f t="shared" si="1"/>
        <v>1040</v>
      </c>
      <c r="D64" s="178">
        <v>2</v>
      </c>
      <c r="E64" s="178">
        <v>10</v>
      </c>
      <c r="F64" s="178">
        <v>55</v>
      </c>
      <c r="G64" s="178">
        <v>11</v>
      </c>
      <c r="H64" s="178">
        <v>417</v>
      </c>
      <c r="I64" s="178">
        <v>2</v>
      </c>
      <c r="J64" s="178">
        <v>408</v>
      </c>
      <c r="K64" s="178">
        <v>2</v>
      </c>
      <c r="L64" s="178">
        <v>160</v>
      </c>
      <c r="M64" s="181"/>
      <c r="N64" s="181"/>
      <c r="O64" s="181"/>
    </row>
    <row r="65" spans="1:15" ht="14.25" x14ac:dyDescent="0.2">
      <c r="A65" s="176" t="s">
        <v>218</v>
      </c>
      <c r="B65" s="177">
        <v>2013</v>
      </c>
      <c r="C65" s="178">
        <f t="shared" si="1"/>
        <v>3126</v>
      </c>
      <c r="D65" s="178">
        <v>8</v>
      </c>
      <c r="E65" s="178">
        <v>13</v>
      </c>
      <c r="F65" s="178">
        <v>309</v>
      </c>
      <c r="G65" s="178">
        <v>12</v>
      </c>
      <c r="H65" s="178">
        <v>1157</v>
      </c>
      <c r="I65" s="178">
        <v>4</v>
      </c>
      <c r="J65" s="178">
        <v>1163</v>
      </c>
      <c r="K65" s="178">
        <v>4</v>
      </c>
      <c r="L65" s="178">
        <v>497</v>
      </c>
      <c r="M65" s="181"/>
      <c r="N65" s="181"/>
      <c r="O65" s="181"/>
    </row>
    <row r="66" spans="1:15" ht="14.25" x14ac:dyDescent="0.2">
      <c r="A66" s="176" t="s">
        <v>219</v>
      </c>
      <c r="B66" s="177">
        <v>2013</v>
      </c>
      <c r="C66" s="178">
        <f t="shared" si="1"/>
        <v>450</v>
      </c>
      <c r="D66" s="178">
        <v>1</v>
      </c>
      <c r="E66" s="178">
        <v>8</v>
      </c>
      <c r="F66" s="178">
        <v>27</v>
      </c>
      <c r="G66" s="178">
        <v>10</v>
      </c>
      <c r="H66" s="178">
        <v>177</v>
      </c>
      <c r="I66" s="178">
        <v>2</v>
      </c>
      <c r="J66" s="178">
        <v>181</v>
      </c>
      <c r="K66" s="178">
        <v>1</v>
      </c>
      <c r="L66" s="178">
        <v>65</v>
      </c>
      <c r="M66" s="181"/>
      <c r="N66" s="181"/>
      <c r="O66" s="181"/>
    </row>
    <row r="67" spans="1:15" ht="14.25" x14ac:dyDescent="0.2">
      <c r="A67" s="176" t="s">
        <v>220</v>
      </c>
      <c r="B67" s="177">
        <v>2013</v>
      </c>
      <c r="C67" s="178">
        <f t="shared" si="1"/>
        <v>615</v>
      </c>
      <c r="D67" s="178">
        <v>2</v>
      </c>
      <c r="E67" s="178">
        <v>12</v>
      </c>
      <c r="F67" s="178">
        <v>36</v>
      </c>
      <c r="G67" s="178">
        <v>15</v>
      </c>
      <c r="H67" s="178">
        <v>322</v>
      </c>
      <c r="I67" s="178">
        <v>4</v>
      </c>
      <c r="J67" s="178">
        <v>200</v>
      </c>
      <c r="K67" s="178">
        <v>2</v>
      </c>
      <c r="L67" s="178">
        <v>57</v>
      </c>
      <c r="M67" s="181"/>
      <c r="N67" s="181"/>
      <c r="O67" s="181"/>
    </row>
    <row r="68" spans="1:15" ht="14.25" x14ac:dyDescent="0.2">
      <c r="A68" s="176" t="s">
        <v>221</v>
      </c>
      <c r="B68" s="177">
        <v>2013</v>
      </c>
      <c r="C68" s="178">
        <f t="shared" si="1"/>
        <v>1483</v>
      </c>
      <c r="D68" s="178">
        <v>3</v>
      </c>
      <c r="E68" s="178">
        <v>19</v>
      </c>
      <c r="F68" s="178">
        <v>131</v>
      </c>
      <c r="G68" s="178">
        <v>23</v>
      </c>
      <c r="H68" s="178">
        <v>685</v>
      </c>
      <c r="I68" s="178">
        <v>3</v>
      </c>
      <c r="J68" s="178">
        <v>492</v>
      </c>
      <c r="K68" s="178">
        <v>3</v>
      </c>
      <c r="L68" s="178">
        <v>175</v>
      </c>
      <c r="M68" s="181"/>
      <c r="N68" s="181"/>
      <c r="O68" s="181"/>
    </row>
    <row r="69" spans="1:15" ht="14.25" x14ac:dyDescent="0.2">
      <c r="A69" s="176" t="s">
        <v>222</v>
      </c>
      <c r="B69" s="177">
        <v>2013</v>
      </c>
      <c r="C69" s="178">
        <f t="shared" si="1"/>
        <v>375</v>
      </c>
      <c r="D69" s="178">
        <v>1</v>
      </c>
      <c r="E69" s="178">
        <v>11</v>
      </c>
      <c r="F69" s="178">
        <v>38</v>
      </c>
      <c r="G69" s="178">
        <v>11</v>
      </c>
      <c r="H69" s="178">
        <v>206</v>
      </c>
      <c r="I69" s="178">
        <v>1</v>
      </c>
      <c r="J69" s="178">
        <v>107</v>
      </c>
      <c r="K69" s="178">
        <v>1</v>
      </c>
      <c r="L69" s="178">
        <v>24</v>
      </c>
      <c r="M69" s="181"/>
      <c r="N69" s="181"/>
      <c r="O69" s="181"/>
    </row>
    <row r="70" spans="1:15" ht="14.25" x14ac:dyDescent="0.2">
      <c r="A70" s="176" t="s">
        <v>223</v>
      </c>
      <c r="B70" s="177">
        <v>2013</v>
      </c>
      <c r="C70" s="178">
        <f t="shared" si="1"/>
        <v>27400</v>
      </c>
      <c r="D70" s="178">
        <v>49</v>
      </c>
      <c r="E70" s="178">
        <v>83</v>
      </c>
      <c r="F70" s="178">
        <v>2783</v>
      </c>
      <c r="G70" s="178">
        <v>80</v>
      </c>
      <c r="H70" s="178">
        <v>11373</v>
      </c>
      <c r="I70" s="178">
        <v>26</v>
      </c>
      <c r="J70" s="178">
        <v>9594</v>
      </c>
      <c r="K70" s="178">
        <v>27</v>
      </c>
      <c r="L70" s="178">
        <v>3650</v>
      </c>
      <c r="M70" s="181"/>
      <c r="N70" s="181"/>
      <c r="O70" s="181"/>
    </row>
    <row r="71" spans="1:15" ht="14.25" x14ac:dyDescent="0.2">
      <c r="A71" s="176" t="s">
        <v>224</v>
      </c>
      <c r="B71" s="177">
        <v>2013</v>
      </c>
      <c r="C71" s="178">
        <f t="shared" si="1"/>
        <v>2187</v>
      </c>
      <c r="D71" s="178">
        <v>3</v>
      </c>
      <c r="E71" s="178">
        <v>12</v>
      </c>
      <c r="F71" s="178">
        <v>164</v>
      </c>
      <c r="G71" s="178">
        <v>12</v>
      </c>
      <c r="H71" s="178">
        <v>880</v>
      </c>
      <c r="I71" s="178">
        <v>3</v>
      </c>
      <c r="J71" s="178">
        <v>807</v>
      </c>
      <c r="K71" s="178">
        <v>3</v>
      </c>
      <c r="L71" s="178">
        <v>336</v>
      </c>
      <c r="M71" s="181"/>
      <c r="N71" s="181"/>
      <c r="O71" s="181"/>
    </row>
    <row r="72" spans="1:15" ht="14.25" x14ac:dyDescent="0.2">
      <c r="A72" s="176" t="s">
        <v>225</v>
      </c>
      <c r="B72" s="177">
        <v>2013</v>
      </c>
      <c r="C72" s="178">
        <f t="shared" si="1"/>
        <v>796</v>
      </c>
      <c r="D72" s="178">
        <v>2</v>
      </c>
      <c r="E72" s="178">
        <v>5</v>
      </c>
      <c r="F72" s="178">
        <v>64</v>
      </c>
      <c r="G72" s="178">
        <v>5</v>
      </c>
      <c r="H72" s="178">
        <v>331</v>
      </c>
      <c r="I72" s="178">
        <v>2</v>
      </c>
      <c r="J72" s="178">
        <v>310</v>
      </c>
      <c r="K72" s="178">
        <v>2</v>
      </c>
      <c r="L72" s="178">
        <v>91</v>
      </c>
      <c r="M72" s="181"/>
      <c r="N72" s="181"/>
      <c r="O72" s="181"/>
    </row>
    <row r="73" spans="1:15" ht="14.25" x14ac:dyDescent="0.2">
      <c r="A73" s="176" t="s">
        <v>226</v>
      </c>
      <c r="B73" s="177">
        <v>2013</v>
      </c>
      <c r="C73" s="178">
        <f t="shared" si="1"/>
        <v>1221</v>
      </c>
      <c r="D73" s="178">
        <v>1</v>
      </c>
      <c r="E73" s="178">
        <v>15</v>
      </c>
      <c r="F73" s="178">
        <v>108</v>
      </c>
      <c r="G73" s="178">
        <v>15</v>
      </c>
      <c r="H73" s="178">
        <v>547</v>
      </c>
      <c r="I73" s="178">
        <v>1</v>
      </c>
      <c r="J73" s="178">
        <v>412</v>
      </c>
      <c r="K73" s="178">
        <v>1</v>
      </c>
      <c r="L73" s="178">
        <v>154</v>
      </c>
      <c r="M73" s="181"/>
      <c r="N73" s="181"/>
      <c r="O73" s="181"/>
    </row>
    <row r="74" spans="1:15" ht="14.25" x14ac:dyDescent="0.2">
      <c r="A74" s="176" t="s">
        <v>207</v>
      </c>
      <c r="B74" s="177">
        <v>2014</v>
      </c>
      <c r="C74" s="178">
        <f t="shared" si="1"/>
        <v>3573</v>
      </c>
      <c r="D74" s="178">
        <v>5</v>
      </c>
      <c r="E74" s="178">
        <v>29</v>
      </c>
      <c r="F74" s="178">
        <v>298</v>
      </c>
      <c r="G74" s="178">
        <v>39</v>
      </c>
      <c r="H74" s="178">
        <v>1608</v>
      </c>
      <c r="I74" s="178">
        <v>8</v>
      </c>
      <c r="J74" s="178">
        <v>1262</v>
      </c>
      <c r="K74" s="178">
        <v>5</v>
      </c>
      <c r="L74" s="178">
        <v>405</v>
      </c>
      <c r="M74" s="181"/>
      <c r="N74" s="181"/>
      <c r="O74" s="181"/>
    </row>
    <row r="75" spans="1:15" ht="14.25" x14ac:dyDescent="0.2">
      <c r="A75" s="176" t="s">
        <v>208</v>
      </c>
      <c r="B75" s="177">
        <v>2014</v>
      </c>
      <c r="C75" s="178">
        <f t="shared" si="1"/>
        <v>341</v>
      </c>
      <c r="D75" s="178">
        <v>2</v>
      </c>
      <c r="E75" s="178">
        <v>7</v>
      </c>
      <c r="F75" s="178">
        <v>29</v>
      </c>
      <c r="G75" s="178">
        <v>8</v>
      </c>
      <c r="H75" s="178">
        <v>111</v>
      </c>
      <c r="I75" s="178">
        <v>2</v>
      </c>
      <c r="J75" s="178">
        <v>126</v>
      </c>
      <c r="K75" s="178">
        <v>2</v>
      </c>
      <c r="L75" s="178">
        <v>75</v>
      </c>
      <c r="M75" s="181"/>
      <c r="N75" s="181"/>
      <c r="O75" s="181"/>
    </row>
    <row r="76" spans="1:15" ht="14.25" x14ac:dyDescent="0.2">
      <c r="A76" s="176" t="s">
        <v>209</v>
      </c>
      <c r="B76" s="177">
        <v>2014</v>
      </c>
      <c r="C76" s="178">
        <f t="shared" si="1"/>
        <v>70</v>
      </c>
      <c r="D76" s="178">
        <v>1</v>
      </c>
      <c r="E76" s="178">
        <v>2</v>
      </c>
      <c r="F76" s="178">
        <v>6</v>
      </c>
      <c r="G76" s="178">
        <v>2</v>
      </c>
      <c r="H76" s="178">
        <v>29</v>
      </c>
      <c r="I76" s="178">
        <v>1</v>
      </c>
      <c r="J76" s="178">
        <v>35</v>
      </c>
      <c r="K76" s="178"/>
      <c r="L76" s="178">
        <v>0</v>
      </c>
      <c r="M76" s="181"/>
      <c r="N76" s="181"/>
      <c r="O76" s="181"/>
    </row>
    <row r="77" spans="1:15" ht="14.25" x14ac:dyDescent="0.2">
      <c r="A77" s="176" t="s">
        <v>210</v>
      </c>
      <c r="B77" s="177">
        <v>2014</v>
      </c>
      <c r="C77" s="178">
        <f t="shared" si="1"/>
        <v>462</v>
      </c>
      <c r="D77" s="178">
        <v>1</v>
      </c>
      <c r="E77" s="178">
        <v>4</v>
      </c>
      <c r="F77" s="178">
        <v>33</v>
      </c>
      <c r="G77" s="178">
        <v>5</v>
      </c>
      <c r="H77" s="178">
        <v>195</v>
      </c>
      <c r="I77" s="178">
        <v>1</v>
      </c>
      <c r="J77" s="178">
        <v>167</v>
      </c>
      <c r="K77" s="178">
        <v>1</v>
      </c>
      <c r="L77" s="178">
        <v>67</v>
      </c>
      <c r="M77" s="181"/>
      <c r="N77" s="181"/>
      <c r="O77" s="181"/>
    </row>
    <row r="78" spans="1:15" ht="14.25" x14ac:dyDescent="0.2">
      <c r="A78" s="176" t="s">
        <v>211</v>
      </c>
      <c r="B78" s="177">
        <v>2014</v>
      </c>
      <c r="C78" s="178">
        <f t="shared" si="1"/>
        <v>342</v>
      </c>
      <c r="D78" s="178">
        <v>1</v>
      </c>
      <c r="E78" s="178">
        <v>4</v>
      </c>
      <c r="F78" s="178">
        <v>27</v>
      </c>
      <c r="G78" s="178">
        <v>4</v>
      </c>
      <c r="H78" s="178">
        <v>137</v>
      </c>
      <c r="I78" s="178">
        <v>1</v>
      </c>
      <c r="J78" s="178">
        <v>127</v>
      </c>
      <c r="K78" s="178">
        <v>1</v>
      </c>
      <c r="L78" s="178">
        <v>51</v>
      </c>
      <c r="M78" s="181"/>
      <c r="N78" s="181"/>
      <c r="O78" s="181"/>
    </row>
    <row r="79" spans="1:15" ht="14.25" x14ac:dyDescent="0.2">
      <c r="A79" s="176" t="s">
        <v>212</v>
      </c>
      <c r="B79" s="177">
        <v>2014</v>
      </c>
      <c r="C79" s="178">
        <f t="shared" si="1"/>
        <v>900</v>
      </c>
      <c r="D79" s="178">
        <v>3</v>
      </c>
      <c r="E79" s="178">
        <v>8</v>
      </c>
      <c r="F79" s="178">
        <v>73</v>
      </c>
      <c r="G79" s="178">
        <v>10</v>
      </c>
      <c r="H79" s="178">
        <v>388</v>
      </c>
      <c r="I79" s="178">
        <v>2</v>
      </c>
      <c r="J79" s="178">
        <v>308</v>
      </c>
      <c r="K79" s="178">
        <v>2</v>
      </c>
      <c r="L79" s="178">
        <v>131</v>
      </c>
      <c r="M79" s="181"/>
      <c r="N79" s="181"/>
      <c r="O79" s="181"/>
    </row>
    <row r="80" spans="1:15" ht="14.25" x14ac:dyDescent="0.2">
      <c r="A80" s="176" t="s">
        <v>213</v>
      </c>
      <c r="B80" s="177">
        <v>2014</v>
      </c>
      <c r="C80" s="178">
        <f t="shared" si="1"/>
        <v>958</v>
      </c>
      <c r="D80" s="178">
        <v>2</v>
      </c>
      <c r="E80" s="178">
        <v>10</v>
      </c>
      <c r="F80" s="178">
        <v>94</v>
      </c>
      <c r="G80" s="178">
        <v>12</v>
      </c>
      <c r="H80" s="178">
        <v>445</v>
      </c>
      <c r="I80" s="178">
        <v>2</v>
      </c>
      <c r="J80" s="178">
        <v>315</v>
      </c>
      <c r="K80" s="178">
        <v>2</v>
      </c>
      <c r="L80" s="178">
        <v>104</v>
      </c>
      <c r="M80" s="181"/>
      <c r="N80" s="181"/>
      <c r="O80" s="181"/>
    </row>
    <row r="81" spans="1:15" ht="14.25" x14ac:dyDescent="0.2">
      <c r="A81" s="176" t="s">
        <v>214</v>
      </c>
      <c r="B81" s="177">
        <v>2014</v>
      </c>
      <c r="C81" s="178">
        <f t="shared" si="1"/>
        <v>323</v>
      </c>
      <c r="D81" s="178">
        <v>1</v>
      </c>
      <c r="E81" s="178">
        <v>4</v>
      </c>
      <c r="F81" s="178">
        <v>29</v>
      </c>
      <c r="G81" s="178">
        <v>4</v>
      </c>
      <c r="H81" s="178">
        <v>165</v>
      </c>
      <c r="I81" s="178">
        <v>1</v>
      </c>
      <c r="J81" s="178">
        <v>94</v>
      </c>
      <c r="K81" s="178">
        <v>1</v>
      </c>
      <c r="L81" s="178">
        <v>35</v>
      </c>
      <c r="M81" s="181"/>
      <c r="N81" s="181"/>
      <c r="O81" s="181"/>
    </row>
    <row r="82" spans="1:15" ht="14.25" x14ac:dyDescent="0.2">
      <c r="A82" s="176" t="s">
        <v>215</v>
      </c>
      <c r="B82" s="177">
        <v>2014</v>
      </c>
      <c r="C82" s="178">
        <f t="shared" si="1"/>
        <v>519</v>
      </c>
      <c r="D82" s="178">
        <v>1</v>
      </c>
      <c r="E82" s="178">
        <v>14</v>
      </c>
      <c r="F82" s="178">
        <v>53</v>
      </c>
      <c r="G82" s="178">
        <v>21</v>
      </c>
      <c r="H82" s="178">
        <v>255</v>
      </c>
      <c r="I82" s="178">
        <v>1</v>
      </c>
      <c r="J82" s="178">
        <v>166</v>
      </c>
      <c r="K82" s="178">
        <v>1</v>
      </c>
      <c r="L82" s="178">
        <v>45</v>
      </c>
      <c r="M82" s="181"/>
      <c r="N82" s="181"/>
      <c r="O82" s="181"/>
    </row>
    <row r="83" spans="1:15" ht="14.25" x14ac:dyDescent="0.2">
      <c r="A83" s="176" t="s">
        <v>216</v>
      </c>
      <c r="B83" s="177">
        <v>2014</v>
      </c>
      <c r="C83" s="178">
        <f t="shared" si="1"/>
        <v>949</v>
      </c>
      <c r="D83" s="178">
        <v>2</v>
      </c>
      <c r="E83" s="178">
        <v>13</v>
      </c>
      <c r="F83" s="178">
        <v>81</v>
      </c>
      <c r="G83" s="178">
        <v>17</v>
      </c>
      <c r="H83" s="178">
        <v>434</v>
      </c>
      <c r="I83" s="178">
        <v>2</v>
      </c>
      <c r="J83" s="178">
        <v>292</v>
      </c>
      <c r="K83" s="178">
        <v>2</v>
      </c>
      <c r="L83" s="178">
        <v>142</v>
      </c>
      <c r="M83" s="181"/>
      <c r="N83" s="181"/>
      <c r="O83" s="181"/>
    </row>
    <row r="84" spans="1:15" ht="14.25" x14ac:dyDescent="0.2">
      <c r="A84" s="176" t="s">
        <v>217</v>
      </c>
      <c r="B84" s="177">
        <v>2014</v>
      </c>
      <c r="C84" s="178">
        <f t="shared" si="1"/>
        <v>1030</v>
      </c>
      <c r="D84" s="178">
        <v>2</v>
      </c>
      <c r="E84" s="178">
        <v>9</v>
      </c>
      <c r="F84" s="178">
        <v>69</v>
      </c>
      <c r="G84" s="178">
        <v>11</v>
      </c>
      <c r="H84" s="178">
        <v>406</v>
      </c>
      <c r="I84" s="178">
        <v>2</v>
      </c>
      <c r="J84" s="178">
        <v>398</v>
      </c>
      <c r="K84" s="178">
        <v>2</v>
      </c>
      <c r="L84" s="178">
        <v>157</v>
      </c>
      <c r="M84" s="181"/>
      <c r="N84" s="181"/>
      <c r="O84" s="181"/>
    </row>
    <row r="85" spans="1:15" ht="14.25" x14ac:dyDescent="0.2">
      <c r="A85" s="176" t="s">
        <v>218</v>
      </c>
      <c r="B85" s="177">
        <v>2014</v>
      </c>
      <c r="C85" s="178">
        <f t="shared" si="1"/>
        <v>2910</v>
      </c>
      <c r="D85" s="178">
        <v>7</v>
      </c>
      <c r="E85" s="178">
        <v>12</v>
      </c>
      <c r="F85" s="178">
        <v>217</v>
      </c>
      <c r="G85" s="178">
        <v>12</v>
      </c>
      <c r="H85" s="178">
        <v>1147</v>
      </c>
      <c r="I85" s="178">
        <v>4</v>
      </c>
      <c r="J85" s="178">
        <v>1100</v>
      </c>
      <c r="K85" s="178">
        <v>4</v>
      </c>
      <c r="L85" s="178">
        <v>446</v>
      </c>
      <c r="M85" s="181"/>
      <c r="N85" s="181"/>
      <c r="O85" s="181"/>
    </row>
    <row r="86" spans="1:15" ht="14.25" x14ac:dyDescent="0.2">
      <c r="A86" s="176" t="s">
        <v>219</v>
      </c>
      <c r="B86" s="177">
        <v>2014</v>
      </c>
      <c r="C86" s="178">
        <f t="shared" si="1"/>
        <v>450</v>
      </c>
      <c r="D86" s="178">
        <v>1</v>
      </c>
      <c r="E86" s="178">
        <v>6</v>
      </c>
      <c r="F86" s="178">
        <v>31</v>
      </c>
      <c r="G86" s="178">
        <v>9</v>
      </c>
      <c r="H86" s="178">
        <v>180</v>
      </c>
      <c r="I86" s="178">
        <v>2</v>
      </c>
      <c r="J86" s="178">
        <v>172</v>
      </c>
      <c r="K86" s="178">
        <v>1</v>
      </c>
      <c r="L86" s="178">
        <v>67</v>
      </c>
      <c r="M86" s="181"/>
      <c r="N86" s="181"/>
      <c r="O86" s="181"/>
    </row>
    <row r="87" spans="1:15" ht="14.25" x14ac:dyDescent="0.2">
      <c r="A87" s="176" t="s">
        <v>220</v>
      </c>
      <c r="B87" s="177">
        <v>2014</v>
      </c>
      <c r="C87" s="178">
        <f t="shared" si="1"/>
        <v>566</v>
      </c>
      <c r="D87" s="178">
        <v>2</v>
      </c>
      <c r="E87" s="178">
        <v>9</v>
      </c>
      <c r="F87" s="178">
        <v>30</v>
      </c>
      <c r="G87" s="178">
        <v>15</v>
      </c>
      <c r="H87" s="178">
        <v>288</v>
      </c>
      <c r="I87" s="178">
        <v>4</v>
      </c>
      <c r="J87" s="178">
        <v>190</v>
      </c>
      <c r="K87" s="178">
        <v>2</v>
      </c>
      <c r="L87" s="178">
        <v>58</v>
      </c>
      <c r="M87" s="181"/>
      <c r="N87" s="181"/>
      <c r="O87" s="181"/>
    </row>
    <row r="88" spans="1:15" ht="14.25" x14ac:dyDescent="0.2">
      <c r="A88" s="176" t="s">
        <v>221</v>
      </c>
      <c r="B88" s="177">
        <v>2014</v>
      </c>
      <c r="C88" s="178">
        <f t="shared" si="1"/>
        <v>1409</v>
      </c>
      <c r="D88" s="178">
        <v>3</v>
      </c>
      <c r="E88" s="178">
        <v>20</v>
      </c>
      <c r="F88" s="178">
        <v>125</v>
      </c>
      <c r="G88" s="178">
        <v>23</v>
      </c>
      <c r="H88" s="178">
        <v>653</v>
      </c>
      <c r="I88" s="178">
        <v>3</v>
      </c>
      <c r="J88" s="178">
        <v>469</v>
      </c>
      <c r="K88" s="178">
        <v>3</v>
      </c>
      <c r="L88" s="178">
        <v>162</v>
      </c>
      <c r="M88" s="181"/>
      <c r="N88" s="181"/>
      <c r="O88" s="181"/>
    </row>
    <row r="89" spans="1:15" ht="14.25" x14ac:dyDescent="0.2">
      <c r="A89" s="176" t="s">
        <v>222</v>
      </c>
      <c r="B89" s="177">
        <v>2014</v>
      </c>
      <c r="C89" s="178">
        <f t="shared" si="1"/>
        <v>346</v>
      </c>
      <c r="D89" s="180">
        <v>1</v>
      </c>
      <c r="E89" s="178">
        <v>9</v>
      </c>
      <c r="F89" s="178">
        <v>28</v>
      </c>
      <c r="G89" s="178">
        <v>11</v>
      </c>
      <c r="H89" s="178">
        <v>195</v>
      </c>
      <c r="I89" s="178">
        <v>1</v>
      </c>
      <c r="J89" s="178">
        <v>95</v>
      </c>
      <c r="K89" s="178">
        <v>1</v>
      </c>
      <c r="L89" s="178">
        <v>28</v>
      </c>
      <c r="M89" s="181"/>
      <c r="N89" s="181"/>
      <c r="O89" s="181"/>
    </row>
    <row r="90" spans="1:15" ht="14.25" x14ac:dyDescent="0.2">
      <c r="A90" s="176" t="s">
        <v>223</v>
      </c>
      <c r="B90" s="177">
        <v>2014</v>
      </c>
      <c r="C90" s="178">
        <f t="shared" si="1"/>
        <v>27137</v>
      </c>
      <c r="D90" s="178">
        <v>44</v>
      </c>
      <c r="E90" s="178">
        <v>79</v>
      </c>
      <c r="F90" s="178">
        <v>2737</v>
      </c>
      <c r="G90" s="178">
        <v>78</v>
      </c>
      <c r="H90" s="178">
        <v>11196</v>
      </c>
      <c r="I90" s="178">
        <v>27</v>
      </c>
      <c r="J90" s="178">
        <v>9517</v>
      </c>
      <c r="K90" s="178">
        <v>27</v>
      </c>
      <c r="L90" s="178">
        <v>3687</v>
      </c>
      <c r="M90" s="181"/>
      <c r="N90" s="181"/>
      <c r="O90" s="181"/>
    </row>
    <row r="91" spans="1:15" ht="14.25" x14ac:dyDescent="0.2">
      <c r="A91" s="176" t="s">
        <v>224</v>
      </c>
      <c r="B91" s="177">
        <v>2014</v>
      </c>
      <c r="C91" s="178">
        <f t="shared" si="1"/>
        <v>2095</v>
      </c>
      <c r="D91" s="178">
        <v>3</v>
      </c>
      <c r="E91" s="178">
        <v>11</v>
      </c>
      <c r="F91" s="178">
        <v>139</v>
      </c>
      <c r="G91" s="178">
        <v>12</v>
      </c>
      <c r="H91" s="178">
        <v>868</v>
      </c>
      <c r="I91" s="178">
        <v>3</v>
      </c>
      <c r="J91" s="178">
        <v>789</v>
      </c>
      <c r="K91" s="178">
        <v>3</v>
      </c>
      <c r="L91" s="178">
        <v>299</v>
      </c>
      <c r="M91" s="181"/>
      <c r="N91" s="181"/>
      <c r="O91" s="181"/>
    </row>
    <row r="92" spans="1:15" ht="14.25" x14ac:dyDescent="0.2">
      <c r="A92" s="176" t="s">
        <v>225</v>
      </c>
      <c r="B92" s="177">
        <v>2014</v>
      </c>
      <c r="C92" s="178">
        <f t="shared" ref="C92:C155" si="2">F92+H92+J92+L92</f>
        <v>793</v>
      </c>
      <c r="D92" s="178">
        <v>2</v>
      </c>
      <c r="E92" s="178">
        <v>5</v>
      </c>
      <c r="F92" s="178">
        <v>60</v>
      </c>
      <c r="G92" s="178">
        <v>5</v>
      </c>
      <c r="H92" s="178">
        <v>327</v>
      </c>
      <c r="I92" s="178">
        <v>5</v>
      </c>
      <c r="J92" s="178">
        <v>317</v>
      </c>
      <c r="K92" s="178">
        <v>2</v>
      </c>
      <c r="L92" s="178">
        <v>89</v>
      </c>
      <c r="M92" s="181"/>
      <c r="N92" s="181"/>
      <c r="O92" s="181"/>
    </row>
    <row r="93" spans="1:15" ht="14.25" x14ac:dyDescent="0.2">
      <c r="A93" s="176" t="s">
        <v>226</v>
      </c>
      <c r="B93" s="177">
        <v>2014</v>
      </c>
      <c r="C93" s="178">
        <f t="shared" si="2"/>
        <v>1169</v>
      </c>
      <c r="D93" s="178">
        <v>1</v>
      </c>
      <c r="E93" s="178">
        <v>15</v>
      </c>
      <c r="F93" s="178">
        <v>99</v>
      </c>
      <c r="G93" s="178">
        <v>15</v>
      </c>
      <c r="H93" s="178">
        <v>512</v>
      </c>
      <c r="I93" s="178">
        <v>1</v>
      </c>
      <c r="J93" s="178">
        <v>389</v>
      </c>
      <c r="K93" s="178">
        <v>1</v>
      </c>
      <c r="L93" s="178">
        <v>169</v>
      </c>
      <c r="M93" s="181"/>
      <c r="N93" s="181"/>
      <c r="O93" s="181"/>
    </row>
    <row r="94" spans="1:15" ht="14.25" x14ac:dyDescent="0.2">
      <c r="A94" s="176" t="s">
        <v>207</v>
      </c>
      <c r="B94" s="177">
        <v>2015</v>
      </c>
      <c r="C94" s="178">
        <f t="shared" si="2"/>
        <v>3491</v>
      </c>
      <c r="D94" s="178">
        <v>5</v>
      </c>
      <c r="E94" s="178">
        <v>47</v>
      </c>
      <c r="F94" s="178">
        <v>299</v>
      </c>
      <c r="G94" s="178">
        <v>40</v>
      </c>
      <c r="H94" s="178">
        <v>1552</v>
      </c>
      <c r="I94" s="178">
        <v>8</v>
      </c>
      <c r="J94" s="178">
        <v>1258</v>
      </c>
      <c r="K94" s="178">
        <v>5</v>
      </c>
      <c r="L94" s="178">
        <v>382</v>
      </c>
      <c r="M94" s="181"/>
      <c r="N94" s="181"/>
      <c r="O94" s="181"/>
    </row>
    <row r="95" spans="1:15" ht="14.25" x14ac:dyDescent="0.2">
      <c r="A95" s="176" t="s">
        <v>208</v>
      </c>
      <c r="B95" s="177">
        <v>2015</v>
      </c>
      <c r="C95" s="178">
        <f t="shared" si="2"/>
        <v>325</v>
      </c>
      <c r="D95" s="178">
        <v>2</v>
      </c>
      <c r="E95" s="178">
        <v>7</v>
      </c>
      <c r="F95" s="178">
        <v>26</v>
      </c>
      <c r="G95" s="178">
        <v>8</v>
      </c>
      <c r="H95" s="178">
        <v>119</v>
      </c>
      <c r="I95" s="178">
        <v>2</v>
      </c>
      <c r="J95" s="178">
        <v>114</v>
      </c>
      <c r="K95" s="178">
        <v>2</v>
      </c>
      <c r="L95" s="178">
        <v>66</v>
      </c>
      <c r="M95" s="181"/>
      <c r="N95" s="181"/>
      <c r="O95" s="181"/>
    </row>
    <row r="96" spans="1:15" ht="14.25" x14ac:dyDescent="0.2">
      <c r="A96" s="176" t="s">
        <v>209</v>
      </c>
      <c r="B96" s="177">
        <v>2015</v>
      </c>
      <c r="C96" s="178">
        <f t="shared" si="2"/>
        <v>76</v>
      </c>
      <c r="D96" s="178">
        <v>1</v>
      </c>
      <c r="E96" s="178">
        <v>2</v>
      </c>
      <c r="F96" s="178">
        <v>5</v>
      </c>
      <c r="G96" s="178">
        <v>2</v>
      </c>
      <c r="H96" s="178">
        <v>31</v>
      </c>
      <c r="I96" s="178">
        <v>1</v>
      </c>
      <c r="J96" s="178">
        <v>34</v>
      </c>
      <c r="K96" s="178">
        <v>1</v>
      </c>
      <c r="L96" s="178">
        <v>6</v>
      </c>
      <c r="M96" s="181"/>
      <c r="N96" s="181"/>
      <c r="O96" s="181"/>
    </row>
    <row r="97" spans="1:15" ht="14.25" x14ac:dyDescent="0.2">
      <c r="A97" s="176" t="s">
        <v>210</v>
      </c>
      <c r="B97" s="177">
        <v>2015</v>
      </c>
      <c r="C97" s="178">
        <f t="shared" si="2"/>
        <v>448</v>
      </c>
      <c r="D97" s="178">
        <v>1</v>
      </c>
      <c r="E97" s="178">
        <v>3</v>
      </c>
      <c r="F97" s="178">
        <v>41</v>
      </c>
      <c r="G97" s="178">
        <v>5</v>
      </c>
      <c r="H97" s="178">
        <v>194</v>
      </c>
      <c r="I97" s="178">
        <v>1</v>
      </c>
      <c r="J97" s="178">
        <v>146</v>
      </c>
      <c r="K97" s="178">
        <v>1</v>
      </c>
      <c r="L97" s="178">
        <v>67</v>
      </c>
      <c r="M97" s="181"/>
      <c r="N97" s="181"/>
      <c r="O97" s="181"/>
    </row>
    <row r="98" spans="1:15" ht="14.25" x14ac:dyDescent="0.2">
      <c r="A98" s="176" t="s">
        <v>211</v>
      </c>
      <c r="B98" s="177">
        <v>2015</v>
      </c>
      <c r="C98" s="178">
        <f t="shared" si="2"/>
        <v>340</v>
      </c>
      <c r="D98" s="178">
        <v>1</v>
      </c>
      <c r="E98" s="178">
        <v>4</v>
      </c>
      <c r="F98" s="178">
        <v>23</v>
      </c>
      <c r="G98" s="178">
        <v>4</v>
      </c>
      <c r="H98" s="178">
        <v>129</v>
      </c>
      <c r="I98" s="178">
        <v>1</v>
      </c>
      <c r="J98" s="178">
        <v>131</v>
      </c>
      <c r="K98" s="178">
        <v>1</v>
      </c>
      <c r="L98" s="178">
        <v>57</v>
      </c>
      <c r="M98" s="181"/>
      <c r="N98" s="181"/>
      <c r="O98" s="181"/>
    </row>
    <row r="99" spans="1:15" ht="14.25" x14ac:dyDescent="0.2">
      <c r="A99" s="176" t="s">
        <v>212</v>
      </c>
      <c r="B99" s="177">
        <v>2015</v>
      </c>
      <c r="C99" s="178">
        <f t="shared" si="2"/>
        <v>888</v>
      </c>
      <c r="D99" s="178">
        <v>3</v>
      </c>
      <c r="E99" s="178">
        <v>10</v>
      </c>
      <c r="F99" s="178">
        <v>66</v>
      </c>
      <c r="G99" s="178">
        <v>9</v>
      </c>
      <c r="H99" s="178">
        <v>371</v>
      </c>
      <c r="I99" s="178">
        <v>2</v>
      </c>
      <c r="J99" s="178">
        <v>314</v>
      </c>
      <c r="K99" s="178">
        <v>2</v>
      </c>
      <c r="L99" s="178">
        <v>137</v>
      </c>
      <c r="M99" s="181"/>
      <c r="N99" s="181"/>
      <c r="O99" s="181"/>
    </row>
    <row r="100" spans="1:15" ht="14.25" x14ac:dyDescent="0.2">
      <c r="A100" s="176" t="s">
        <v>213</v>
      </c>
      <c r="B100" s="177">
        <v>2015</v>
      </c>
      <c r="C100" s="178">
        <f t="shared" si="2"/>
        <v>948</v>
      </c>
      <c r="D100" s="178">
        <v>2</v>
      </c>
      <c r="E100" s="178">
        <v>12</v>
      </c>
      <c r="F100" s="178">
        <v>85</v>
      </c>
      <c r="G100" s="178">
        <v>12</v>
      </c>
      <c r="H100" s="178">
        <v>450</v>
      </c>
      <c r="I100" s="178">
        <v>2</v>
      </c>
      <c r="J100" s="178">
        <v>307</v>
      </c>
      <c r="K100" s="178">
        <v>2</v>
      </c>
      <c r="L100" s="178">
        <v>106</v>
      </c>
      <c r="M100" s="181"/>
      <c r="N100" s="181"/>
      <c r="O100" s="181"/>
    </row>
    <row r="101" spans="1:15" ht="14.25" x14ac:dyDescent="0.2">
      <c r="A101" s="176" t="s">
        <v>214</v>
      </c>
      <c r="B101" s="177">
        <v>2015</v>
      </c>
      <c r="C101" s="178">
        <f t="shared" si="2"/>
        <v>301</v>
      </c>
      <c r="D101" s="178">
        <v>1</v>
      </c>
      <c r="E101" s="178">
        <v>4</v>
      </c>
      <c r="F101" s="178">
        <v>36</v>
      </c>
      <c r="G101" s="178">
        <v>4</v>
      </c>
      <c r="H101" s="178">
        <v>145</v>
      </c>
      <c r="I101" s="178">
        <v>1</v>
      </c>
      <c r="J101" s="178">
        <v>88</v>
      </c>
      <c r="K101" s="178">
        <v>1</v>
      </c>
      <c r="L101" s="178">
        <v>32</v>
      </c>
      <c r="M101" s="181"/>
      <c r="N101" s="181"/>
      <c r="O101" s="181"/>
    </row>
    <row r="102" spans="1:15" ht="14.25" x14ac:dyDescent="0.2">
      <c r="A102" s="176" t="s">
        <v>215</v>
      </c>
      <c r="B102" s="177">
        <v>2015</v>
      </c>
      <c r="C102" s="178">
        <f t="shared" si="2"/>
        <v>541</v>
      </c>
      <c r="D102" s="178">
        <v>1</v>
      </c>
      <c r="E102" s="178">
        <v>15</v>
      </c>
      <c r="F102" s="178">
        <v>53</v>
      </c>
      <c r="G102" s="178">
        <v>21</v>
      </c>
      <c r="H102" s="178">
        <v>252</v>
      </c>
      <c r="I102" s="178">
        <v>2</v>
      </c>
      <c r="J102" s="178">
        <v>168</v>
      </c>
      <c r="K102" s="178">
        <v>1</v>
      </c>
      <c r="L102" s="178">
        <v>68</v>
      </c>
      <c r="M102" s="181"/>
      <c r="N102" s="181"/>
      <c r="O102" s="181"/>
    </row>
    <row r="103" spans="1:15" ht="14.25" x14ac:dyDescent="0.2">
      <c r="A103" s="176" t="s">
        <v>216</v>
      </c>
      <c r="B103" s="177">
        <v>2015</v>
      </c>
      <c r="C103" s="178">
        <f t="shared" si="2"/>
        <v>907</v>
      </c>
      <c r="D103" s="178">
        <v>2</v>
      </c>
      <c r="E103" s="178">
        <v>17</v>
      </c>
      <c r="F103" s="178">
        <v>90</v>
      </c>
      <c r="G103" s="178">
        <v>18</v>
      </c>
      <c r="H103" s="178">
        <v>421</v>
      </c>
      <c r="I103" s="178">
        <v>2</v>
      </c>
      <c r="J103" s="178">
        <v>282</v>
      </c>
      <c r="K103" s="178">
        <v>2</v>
      </c>
      <c r="L103" s="178">
        <v>114</v>
      </c>
      <c r="M103" s="181"/>
      <c r="N103" s="181"/>
      <c r="O103" s="181"/>
    </row>
    <row r="104" spans="1:15" ht="14.25" x14ac:dyDescent="0.2">
      <c r="A104" s="176" t="s">
        <v>217</v>
      </c>
      <c r="B104" s="177">
        <v>2015</v>
      </c>
      <c r="C104" s="178">
        <f t="shared" si="2"/>
        <v>940</v>
      </c>
      <c r="D104" s="178">
        <v>2</v>
      </c>
      <c r="E104" s="178">
        <v>11</v>
      </c>
      <c r="F104" s="178">
        <v>76</v>
      </c>
      <c r="G104" s="178">
        <v>11</v>
      </c>
      <c r="H104" s="178">
        <v>347</v>
      </c>
      <c r="I104" s="178">
        <v>2</v>
      </c>
      <c r="J104" s="178">
        <v>367</v>
      </c>
      <c r="K104" s="178">
        <v>2</v>
      </c>
      <c r="L104" s="178">
        <v>150</v>
      </c>
      <c r="M104" s="181"/>
      <c r="N104" s="181"/>
      <c r="O104" s="181"/>
    </row>
    <row r="105" spans="1:15" ht="14.25" x14ac:dyDescent="0.2">
      <c r="A105" s="176" t="s">
        <v>218</v>
      </c>
      <c r="B105" s="177">
        <v>2015</v>
      </c>
      <c r="C105" s="178">
        <f t="shared" si="2"/>
        <v>2960</v>
      </c>
      <c r="D105" s="178">
        <v>8</v>
      </c>
      <c r="E105" s="178">
        <v>13</v>
      </c>
      <c r="F105" s="178">
        <v>244</v>
      </c>
      <c r="G105" s="178">
        <v>13</v>
      </c>
      <c r="H105" s="178">
        <v>1216</v>
      </c>
      <c r="I105" s="178">
        <v>4</v>
      </c>
      <c r="J105" s="178">
        <v>1046</v>
      </c>
      <c r="K105" s="178">
        <v>4</v>
      </c>
      <c r="L105" s="178">
        <v>454</v>
      </c>
      <c r="M105" s="181"/>
      <c r="N105" s="181"/>
      <c r="O105" s="181"/>
    </row>
    <row r="106" spans="1:15" ht="14.25" x14ac:dyDescent="0.2">
      <c r="A106" s="176" t="s">
        <v>219</v>
      </c>
      <c r="B106" s="177">
        <v>2015</v>
      </c>
      <c r="C106" s="178">
        <f t="shared" si="2"/>
        <v>443</v>
      </c>
      <c r="D106" s="178">
        <v>1</v>
      </c>
      <c r="E106" s="178">
        <v>6</v>
      </c>
      <c r="F106" s="178">
        <v>36</v>
      </c>
      <c r="G106" s="178">
        <v>9</v>
      </c>
      <c r="H106" s="178">
        <v>181</v>
      </c>
      <c r="I106" s="178">
        <v>2</v>
      </c>
      <c r="J106" s="178">
        <v>167</v>
      </c>
      <c r="K106" s="178">
        <v>1</v>
      </c>
      <c r="L106" s="178">
        <v>59</v>
      </c>
      <c r="M106" s="181"/>
      <c r="N106" s="181"/>
      <c r="O106" s="181"/>
    </row>
    <row r="107" spans="1:15" ht="14.25" x14ac:dyDescent="0.2">
      <c r="A107" s="176" t="s">
        <v>220</v>
      </c>
      <c r="B107" s="177">
        <v>2015</v>
      </c>
      <c r="C107" s="178">
        <f t="shared" si="2"/>
        <v>545</v>
      </c>
      <c r="D107" s="178">
        <v>2</v>
      </c>
      <c r="E107" s="178">
        <v>12</v>
      </c>
      <c r="F107" s="178">
        <v>43</v>
      </c>
      <c r="G107" s="178">
        <v>15</v>
      </c>
      <c r="H107" s="178">
        <v>243</v>
      </c>
      <c r="I107" s="178">
        <v>4</v>
      </c>
      <c r="J107" s="178">
        <v>202</v>
      </c>
      <c r="K107" s="178">
        <v>2</v>
      </c>
      <c r="L107" s="178">
        <v>57</v>
      </c>
      <c r="M107" s="181"/>
      <c r="N107" s="181"/>
      <c r="O107" s="181"/>
    </row>
    <row r="108" spans="1:15" ht="14.25" x14ac:dyDescent="0.2">
      <c r="A108" s="176" t="s">
        <v>221</v>
      </c>
      <c r="B108" s="177">
        <v>2015</v>
      </c>
      <c r="C108" s="178">
        <f t="shared" si="2"/>
        <v>1378</v>
      </c>
      <c r="D108" s="178">
        <v>3</v>
      </c>
      <c r="E108" s="178">
        <v>20</v>
      </c>
      <c r="F108" s="178">
        <v>118</v>
      </c>
      <c r="G108" s="178">
        <v>23</v>
      </c>
      <c r="H108" s="178">
        <v>637</v>
      </c>
      <c r="I108" s="178">
        <v>3</v>
      </c>
      <c r="J108" s="178">
        <v>456</v>
      </c>
      <c r="K108" s="178">
        <v>3</v>
      </c>
      <c r="L108" s="178">
        <v>167</v>
      </c>
      <c r="M108" s="181"/>
      <c r="N108" s="181"/>
      <c r="O108" s="181"/>
    </row>
    <row r="109" spans="1:15" ht="14.25" x14ac:dyDescent="0.2">
      <c r="A109" s="176" t="s">
        <v>222</v>
      </c>
      <c r="B109" s="177">
        <v>2015</v>
      </c>
      <c r="C109" s="178">
        <f t="shared" si="2"/>
        <v>339</v>
      </c>
      <c r="D109" s="178">
        <v>1</v>
      </c>
      <c r="E109" s="178">
        <v>10</v>
      </c>
      <c r="F109" s="178">
        <v>32</v>
      </c>
      <c r="G109" s="178">
        <v>12</v>
      </c>
      <c r="H109" s="178">
        <v>185</v>
      </c>
      <c r="I109" s="178">
        <v>1</v>
      </c>
      <c r="J109" s="178">
        <v>89</v>
      </c>
      <c r="K109" s="178">
        <v>1</v>
      </c>
      <c r="L109" s="178">
        <v>33</v>
      </c>
      <c r="M109" s="181"/>
      <c r="N109" s="181"/>
      <c r="O109" s="181"/>
    </row>
    <row r="110" spans="1:15" ht="14.25" x14ac:dyDescent="0.2">
      <c r="A110" s="176" t="s">
        <v>223</v>
      </c>
      <c r="B110" s="177">
        <v>2015</v>
      </c>
      <c r="C110" s="178">
        <f t="shared" si="2"/>
        <v>27401</v>
      </c>
      <c r="D110" s="178">
        <v>56</v>
      </c>
      <c r="E110" s="178">
        <v>79</v>
      </c>
      <c r="F110" s="178">
        <v>2938</v>
      </c>
      <c r="G110" s="178">
        <v>83</v>
      </c>
      <c r="H110" s="178">
        <v>11173</v>
      </c>
      <c r="I110" s="178">
        <v>29</v>
      </c>
      <c r="J110" s="178">
        <v>9647</v>
      </c>
      <c r="K110" s="178">
        <v>29</v>
      </c>
      <c r="L110" s="178">
        <v>3643</v>
      </c>
      <c r="M110" s="181"/>
      <c r="N110" s="181"/>
      <c r="O110" s="181"/>
    </row>
    <row r="111" spans="1:15" ht="14.25" x14ac:dyDescent="0.2">
      <c r="A111" s="176" t="s">
        <v>224</v>
      </c>
      <c r="B111" s="177">
        <v>2015</v>
      </c>
      <c r="C111" s="178">
        <f t="shared" si="2"/>
        <v>1961</v>
      </c>
      <c r="D111" s="178">
        <v>5</v>
      </c>
      <c r="E111" s="178">
        <v>13</v>
      </c>
      <c r="F111" s="178">
        <v>131</v>
      </c>
      <c r="G111" s="178">
        <v>14</v>
      </c>
      <c r="H111" s="178">
        <v>765</v>
      </c>
      <c r="I111" s="178">
        <v>3</v>
      </c>
      <c r="J111" s="178">
        <v>781</v>
      </c>
      <c r="K111" s="178">
        <v>3</v>
      </c>
      <c r="L111" s="178">
        <v>284</v>
      </c>
      <c r="M111" s="181"/>
      <c r="N111" s="181"/>
      <c r="O111" s="181"/>
    </row>
    <row r="112" spans="1:15" ht="14.25" x14ac:dyDescent="0.2">
      <c r="A112" s="176" t="s">
        <v>225</v>
      </c>
      <c r="B112" s="177">
        <v>2015</v>
      </c>
      <c r="C112" s="178">
        <f t="shared" si="2"/>
        <v>746</v>
      </c>
      <c r="D112" s="178">
        <v>2</v>
      </c>
      <c r="E112" s="178">
        <v>5</v>
      </c>
      <c r="F112" s="178">
        <v>53</v>
      </c>
      <c r="G112" s="178">
        <v>5</v>
      </c>
      <c r="H112" s="178">
        <v>312</v>
      </c>
      <c r="I112" s="178">
        <v>2</v>
      </c>
      <c r="J112" s="178">
        <v>285</v>
      </c>
      <c r="K112" s="178">
        <v>2</v>
      </c>
      <c r="L112" s="178">
        <v>96</v>
      </c>
      <c r="M112" s="181"/>
      <c r="N112" s="181"/>
      <c r="O112" s="181"/>
    </row>
    <row r="113" spans="1:15" ht="14.25" x14ac:dyDescent="0.2">
      <c r="A113" s="176" t="s">
        <v>226</v>
      </c>
      <c r="B113" s="177">
        <v>2015</v>
      </c>
      <c r="C113" s="178">
        <f t="shared" si="2"/>
        <v>1147</v>
      </c>
      <c r="D113" s="178">
        <v>1</v>
      </c>
      <c r="E113" s="178">
        <v>15</v>
      </c>
      <c r="F113" s="178">
        <v>94</v>
      </c>
      <c r="G113" s="178">
        <v>15</v>
      </c>
      <c r="H113" s="178">
        <v>509</v>
      </c>
      <c r="I113" s="178">
        <v>1</v>
      </c>
      <c r="J113" s="178">
        <v>367</v>
      </c>
      <c r="K113" s="178">
        <v>1</v>
      </c>
      <c r="L113" s="178">
        <v>177</v>
      </c>
      <c r="M113" s="181"/>
      <c r="N113" s="181"/>
      <c r="O113" s="181"/>
    </row>
    <row r="114" spans="1:15" ht="14.25" x14ac:dyDescent="0.2">
      <c r="A114" s="176" t="s">
        <v>207</v>
      </c>
      <c r="B114" s="177">
        <v>2016</v>
      </c>
      <c r="C114" s="178">
        <f t="shared" si="2"/>
        <v>3514</v>
      </c>
      <c r="D114" s="178">
        <v>5</v>
      </c>
      <c r="E114" s="178">
        <v>31</v>
      </c>
      <c r="F114" s="178">
        <v>310</v>
      </c>
      <c r="G114" s="178">
        <v>39</v>
      </c>
      <c r="H114" s="178">
        <v>1643</v>
      </c>
      <c r="I114" s="178">
        <v>1</v>
      </c>
      <c r="J114" s="178">
        <v>1177</v>
      </c>
      <c r="K114" s="178">
        <v>1</v>
      </c>
      <c r="L114" s="178">
        <v>384</v>
      </c>
      <c r="M114" s="181"/>
      <c r="N114" s="181"/>
      <c r="O114" s="181"/>
    </row>
    <row r="115" spans="1:15" ht="14.25" x14ac:dyDescent="0.2">
      <c r="A115" s="176" t="s">
        <v>208</v>
      </c>
      <c r="B115" s="177">
        <v>2016</v>
      </c>
      <c r="C115" s="178">
        <f t="shared" si="2"/>
        <v>298</v>
      </c>
      <c r="D115" s="178">
        <v>2</v>
      </c>
      <c r="E115" s="178">
        <v>5</v>
      </c>
      <c r="F115" s="178">
        <v>13</v>
      </c>
      <c r="G115" s="178">
        <v>8</v>
      </c>
      <c r="H115" s="178">
        <v>122</v>
      </c>
      <c r="I115" s="178">
        <v>2</v>
      </c>
      <c r="J115" s="178">
        <v>104</v>
      </c>
      <c r="K115" s="178">
        <v>2</v>
      </c>
      <c r="L115" s="178">
        <v>59</v>
      </c>
      <c r="M115" s="181"/>
      <c r="N115" s="181"/>
      <c r="O115" s="181"/>
    </row>
    <row r="116" spans="1:15" ht="14.25" x14ac:dyDescent="0.2">
      <c r="A116" s="176" t="s">
        <v>209</v>
      </c>
      <c r="B116" s="177">
        <v>2016</v>
      </c>
      <c r="C116" s="178">
        <f t="shared" si="2"/>
        <v>86</v>
      </c>
      <c r="D116" s="178">
        <v>1</v>
      </c>
      <c r="E116" s="178">
        <v>1</v>
      </c>
      <c r="F116" s="178">
        <v>8</v>
      </c>
      <c r="G116" s="178">
        <v>2</v>
      </c>
      <c r="H116" s="178">
        <v>36</v>
      </c>
      <c r="I116" s="178">
        <v>1</v>
      </c>
      <c r="J116" s="178">
        <v>31</v>
      </c>
      <c r="K116" s="178">
        <v>1</v>
      </c>
      <c r="L116" s="178">
        <v>11</v>
      </c>
      <c r="M116" s="181"/>
      <c r="N116" s="181"/>
      <c r="O116" s="181"/>
    </row>
    <row r="117" spans="1:15" ht="14.25" x14ac:dyDescent="0.2">
      <c r="A117" s="176" t="s">
        <v>210</v>
      </c>
      <c r="B117" s="177">
        <v>2016</v>
      </c>
      <c r="C117" s="178">
        <f t="shared" si="2"/>
        <v>452</v>
      </c>
      <c r="D117" s="178">
        <v>1</v>
      </c>
      <c r="E117" s="178">
        <v>4</v>
      </c>
      <c r="F117" s="178">
        <v>34</v>
      </c>
      <c r="G117" s="178">
        <v>5</v>
      </c>
      <c r="H117" s="178">
        <v>204</v>
      </c>
      <c r="I117" s="178">
        <v>1</v>
      </c>
      <c r="J117" s="178">
        <v>140</v>
      </c>
      <c r="K117" s="178">
        <v>1</v>
      </c>
      <c r="L117" s="178">
        <v>74</v>
      </c>
      <c r="M117" s="181"/>
      <c r="N117" s="181"/>
      <c r="O117" s="181"/>
    </row>
    <row r="118" spans="1:15" ht="14.25" x14ac:dyDescent="0.2">
      <c r="A118" s="176" t="s">
        <v>211</v>
      </c>
      <c r="B118" s="177">
        <v>2016</v>
      </c>
      <c r="C118" s="178">
        <f t="shared" si="2"/>
        <v>337</v>
      </c>
      <c r="D118" s="178">
        <v>1</v>
      </c>
      <c r="E118" s="178">
        <v>4</v>
      </c>
      <c r="F118" s="178">
        <v>17</v>
      </c>
      <c r="G118" s="178">
        <v>1</v>
      </c>
      <c r="H118" s="178">
        <v>134</v>
      </c>
      <c r="I118" s="178">
        <v>1</v>
      </c>
      <c r="J118" s="178">
        <v>144</v>
      </c>
      <c r="K118" s="178">
        <v>1</v>
      </c>
      <c r="L118" s="178">
        <v>42</v>
      </c>
      <c r="M118" s="181"/>
      <c r="N118" s="181"/>
      <c r="O118" s="181"/>
    </row>
    <row r="119" spans="1:15" ht="14.25" x14ac:dyDescent="0.2">
      <c r="A119" s="176" t="s">
        <v>212</v>
      </c>
      <c r="B119" s="177">
        <v>2016</v>
      </c>
      <c r="C119" s="178">
        <f t="shared" si="2"/>
        <v>843</v>
      </c>
      <c r="D119" s="178">
        <v>3</v>
      </c>
      <c r="E119" s="178">
        <v>8</v>
      </c>
      <c r="F119" s="178">
        <v>57</v>
      </c>
      <c r="G119" s="178">
        <v>11</v>
      </c>
      <c r="H119" s="178">
        <v>355</v>
      </c>
      <c r="I119" s="178">
        <v>2</v>
      </c>
      <c r="J119" s="178">
        <v>285</v>
      </c>
      <c r="K119" s="178">
        <v>2</v>
      </c>
      <c r="L119" s="178">
        <v>146</v>
      </c>
      <c r="M119" s="181"/>
      <c r="N119" s="181"/>
      <c r="O119" s="181"/>
    </row>
    <row r="120" spans="1:15" ht="14.25" x14ac:dyDescent="0.2">
      <c r="A120" s="176" t="s">
        <v>213</v>
      </c>
      <c r="B120" s="177">
        <v>2016</v>
      </c>
      <c r="C120" s="178">
        <f t="shared" si="2"/>
        <v>964</v>
      </c>
      <c r="D120" s="178">
        <v>2</v>
      </c>
      <c r="E120" s="178">
        <v>12</v>
      </c>
      <c r="F120" s="178">
        <v>91</v>
      </c>
      <c r="G120" s="178">
        <v>12</v>
      </c>
      <c r="H120" s="178">
        <v>448</v>
      </c>
      <c r="I120" s="178">
        <v>1</v>
      </c>
      <c r="J120" s="178">
        <v>308</v>
      </c>
      <c r="K120" s="178">
        <v>1</v>
      </c>
      <c r="L120" s="178">
        <v>117</v>
      </c>
      <c r="M120" s="181"/>
      <c r="N120" s="181"/>
      <c r="O120" s="181"/>
    </row>
    <row r="121" spans="1:15" ht="14.25" x14ac:dyDescent="0.2">
      <c r="A121" s="176" t="s">
        <v>214</v>
      </c>
      <c r="B121" s="177">
        <v>2016</v>
      </c>
      <c r="C121" s="178">
        <f t="shared" si="2"/>
        <v>286</v>
      </c>
      <c r="D121" s="178">
        <v>1</v>
      </c>
      <c r="E121" s="178">
        <v>4</v>
      </c>
      <c r="F121" s="178">
        <v>32</v>
      </c>
      <c r="G121" s="178">
        <v>4</v>
      </c>
      <c r="H121" s="178">
        <v>144</v>
      </c>
      <c r="I121" s="178">
        <v>1</v>
      </c>
      <c r="J121" s="178">
        <v>85</v>
      </c>
      <c r="K121" s="178">
        <v>1</v>
      </c>
      <c r="L121" s="178">
        <v>25</v>
      </c>
      <c r="M121" s="181"/>
      <c r="N121" s="181"/>
      <c r="O121" s="181"/>
    </row>
    <row r="122" spans="1:15" ht="14.25" x14ac:dyDescent="0.2">
      <c r="A122" s="176" t="s">
        <v>215</v>
      </c>
      <c r="B122" s="177">
        <v>2016</v>
      </c>
      <c r="C122" s="178">
        <f t="shared" si="2"/>
        <v>518</v>
      </c>
      <c r="D122" s="178">
        <v>1</v>
      </c>
      <c r="E122" s="178">
        <v>13</v>
      </c>
      <c r="F122" s="178">
        <v>38</v>
      </c>
      <c r="G122" s="178">
        <v>21</v>
      </c>
      <c r="H122" s="178">
        <v>253</v>
      </c>
      <c r="I122" s="178">
        <v>1</v>
      </c>
      <c r="J122" s="178">
        <v>156</v>
      </c>
      <c r="K122" s="178">
        <v>1</v>
      </c>
      <c r="L122" s="178">
        <v>71</v>
      </c>
      <c r="M122" s="181"/>
      <c r="N122" s="181"/>
      <c r="O122" s="181"/>
    </row>
    <row r="123" spans="1:15" ht="14.25" x14ac:dyDescent="0.2">
      <c r="A123" s="176" t="s">
        <v>216</v>
      </c>
      <c r="B123" s="177">
        <v>2016</v>
      </c>
      <c r="C123" s="178">
        <f t="shared" si="2"/>
        <v>879</v>
      </c>
      <c r="D123" s="178">
        <v>2</v>
      </c>
      <c r="E123" s="178">
        <v>12</v>
      </c>
      <c r="F123" s="178">
        <v>84</v>
      </c>
      <c r="G123" s="178">
        <v>18</v>
      </c>
      <c r="H123" s="178">
        <v>401</v>
      </c>
      <c r="I123" s="178">
        <v>2</v>
      </c>
      <c r="J123" s="178">
        <v>286</v>
      </c>
      <c r="K123" s="178">
        <v>2</v>
      </c>
      <c r="L123" s="178">
        <v>108</v>
      </c>
      <c r="M123" s="181"/>
      <c r="N123" s="181"/>
      <c r="O123" s="181"/>
    </row>
    <row r="124" spans="1:15" ht="14.25" x14ac:dyDescent="0.2">
      <c r="A124" s="176" t="s">
        <v>217</v>
      </c>
      <c r="B124" s="177">
        <v>2016</v>
      </c>
      <c r="C124" s="178">
        <f t="shared" si="2"/>
        <v>911</v>
      </c>
      <c r="D124" s="178">
        <v>2</v>
      </c>
      <c r="E124" s="178">
        <v>9</v>
      </c>
      <c r="F124" s="178">
        <v>50</v>
      </c>
      <c r="G124" s="178">
        <v>11</v>
      </c>
      <c r="H124" s="178">
        <v>365</v>
      </c>
      <c r="I124" s="178">
        <v>2</v>
      </c>
      <c r="J124" s="178">
        <v>343</v>
      </c>
      <c r="K124" s="178">
        <v>2</v>
      </c>
      <c r="L124" s="178">
        <v>153</v>
      </c>
      <c r="M124" s="181"/>
      <c r="N124" s="181"/>
      <c r="O124" s="181"/>
    </row>
    <row r="125" spans="1:15" ht="14.25" x14ac:dyDescent="0.2">
      <c r="A125" s="176" t="s">
        <v>218</v>
      </c>
      <c r="B125" s="177">
        <v>2016</v>
      </c>
      <c r="C125" s="178">
        <f t="shared" si="2"/>
        <v>2909</v>
      </c>
      <c r="D125" s="178">
        <v>8</v>
      </c>
      <c r="E125" s="178">
        <v>13</v>
      </c>
      <c r="F125" s="178">
        <v>279</v>
      </c>
      <c r="G125" s="178">
        <v>11</v>
      </c>
      <c r="H125" s="178">
        <v>1152</v>
      </c>
      <c r="I125" s="178">
        <v>4</v>
      </c>
      <c r="J125" s="178">
        <v>1002</v>
      </c>
      <c r="K125" s="178">
        <v>4</v>
      </c>
      <c r="L125" s="178">
        <v>476</v>
      </c>
      <c r="M125" s="181"/>
      <c r="N125" s="181"/>
      <c r="O125" s="181"/>
    </row>
    <row r="126" spans="1:15" ht="14.25" x14ac:dyDescent="0.2">
      <c r="A126" s="176" t="s">
        <v>219</v>
      </c>
      <c r="B126" s="177">
        <v>2016</v>
      </c>
      <c r="C126" s="178">
        <f t="shared" si="2"/>
        <v>387</v>
      </c>
      <c r="D126" s="178">
        <v>1</v>
      </c>
      <c r="E126" s="178">
        <v>8</v>
      </c>
      <c r="F126" s="178">
        <v>22</v>
      </c>
      <c r="G126" s="178">
        <v>9</v>
      </c>
      <c r="H126" s="178">
        <v>161</v>
      </c>
      <c r="I126" s="178">
        <v>1</v>
      </c>
      <c r="J126" s="178">
        <v>144</v>
      </c>
      <c r="K126" s="178">
        <v>1</v>
      </c>
      <c r="L126" s="178">
        <v>60</v>
      </c>
      <c r="M126" s="181"/>
      <c r="N126" s="181"/>
      <c r="O126" s="181"/>
    </row>
    <row r="127" spans="1:15" ht="14.25" x14ac:dyDescent="0.2">
      <c r="A127" s="176" t="s">
        <v>220</v>
      </c>
      <c r="B127" s="177">
        <v>2016</v>
      </c>
      <c r="C127" s="178">
        <f t="shared" si="2"/>
        <v>540</v>
      </c>
      <c r="D127" s="178">
        <v>2</v>
      </c>
      <c r="E127" s="178">
        <v>11</v>
      </c>
      <c r="F127" s="178">
        <v>49</v>
      </c>
      <c r="G127" s="178">
        <v>15</v>
      </c>
      <c r="H127" s="178">
        <v>237</v>
      </c>
      <c r="I127" s="178">
        <v>4</v>
      </c>
      <c r="J127" s="178">
        <v>188</v>
      </c>
      <c r="K127" s="178">
        <v>4</v>
      </c>
      <c r="L127" s="178">
        <v>66</v>
      </c>
      <c r="M127" s="181"/>
      <c r="N127" s="181"/>
      <c r="O127" s="181"/>
    </row>
    <row r="128" spans="1:15" ht="14.25" x14ac:dyDescent="0.2">
      <c r="A128" s="176" t="s">
        <v>221</v>
      </c>
      <c r="B128" s="177">
        <v>2016</v>
      </c>
      <c r="C128" s="178">
        <f t="shared" si="2"/>
        <v>1322</v>
      </c>
      <c r="D128" s="178">
        <v>3</v>
      </c>
      <c r="E128" s="178">
        <v>19</v>
      </c>
      <c r="F128" s="178">
        <v>106</v>
      </c>
      <c r="G128" s="178">
        <v>23</v>
      </c>
      <c r="H128" s="178">
        <v>608</v>
      </c>
      <c r="I128" s="178">
        <v>3</v>
      </c>
      <c r="J128" s="178">
        <v>461</v>
      </c>
      <c r="K128" s="178">
        <v>3</v>
      </c>
      <c r="L128" s="178">
        <v>147</v>
      </c>
      <c r="M128" s="181"/>
      <c r="N128" s="181"/>
      <c r="O128" s="181"/>
    </row>
    <row r="129" spans="1:15" ht="14.25" x14ac:dyDescent="0.2">
      <c r="A129" s="176" t="s">
        <v>222</v>
      </c>
      <c r="B129" s="177">
        <v>2016</v>
      </c>
      <c r="C129" s="178">
        <f t="shared" si="2"/>
        <v>305</v>
      </c>
      <c r="D129" s="178">
        <v>1</v>
      </c>
      <c r="E129" s="178">
        <v>8</v>
      </c>
      <c r="F129" s="178">
        <v>19</v>
      </c>
      <c r="G129" s="178">
        <v>12</v>
      </c>
      <c r="H129" s="178">
        <v>166</v>
      </c>
      <c r="I129" s="178">
        <v>1</v>
      </c>
      <c r="J129" s="178">
        <v>87</v>
      </c>
      <c r="K129" s="178">
        <v>1</v>
      </c>
      <c r="L129" s="178">
        <v>33</v>
      </c>
      <c r="M129" s="181"/>
      <c r="N129" s="181"/>
      <c r="O129" s="181"/>
    </row>
    <row r="130" spans="1:15" ht="14.25" x14ac:dyDescent="0.2">
      <c r="A130" s="176" t="s">
        <v>223</v>
      </c>
      <c r="B130" s="177">
        <v>2016</v>
      </c>
      <c r="C130" s="178">
        <f t="shared" si="2"/>
        <v>25052</v>
      </c>
      <c r="D130" s="178">
        <v>56</v>
      </c>
      <c r="E130" s="178">
        <v>79</v>
      </c>
      <c r="F130" s="178">
        <v>2926</v>
      </c>
      <c r="G130" s="178">
        <v>83</v>
      </c>
      <c r="H130" s="178">
        <v>11275</v>
      </c>
      <c r="I130" s="178">
        <v>29</v>
      </c>
      <c r="J130" s="178">
        <v>7132</v>
      </c>
      <c r="K130" s="178">
        <v>29</v>
      </c>
      <c r="L130" s="178">
        <v>3719</v>
      </c>
      <c r="M130" s="181"/>
      <c r="N130" s="181"/>
      <c r="O130" s="181"/>
    </row>
    <row r="131" spans="1:15" ht="14.25" x14ac:dyDescent="0.2">
      <c r="A131" s="176" t="s">
        <v>224</v>
      </c>
      <c r="B131" s="177">
        <v>2016</v>
      </c>
      <c r="C131" s="178">
        <f t="shared" si="2"/>
        <v>2108</v>
      </c>
      <c r="D131" s="178">
        <v>5</v>
      </c>
      <c r="E131" s="178">
        <v>12</v>
      </c>
      <c r="F131" s="178">
        <v>144</v>
      </c>
      <c r="G131" s="178">
        <v>14</v>
      </c>
      <c r="H131" s="178">
        <v>881</v>
      </c>
      <c r="I131" s="178">
        <v>3</v>
      </c>
      <c r="J131" s="178">
        <v>786</v>
      </c>
      <c r="K131" s="178">
        <v>3</v>
      </c>
      <c r="L131" s="178">
        <v>297</v>
      </c>
      <c r="M131" s="181"/>
      <c r="N131" s="181"/>
      <c r="O131" s="181"/>
    </row>
    <row r="132" spans="1:15" ht="14.25" x14ac:dyDescent="0.2">
      <c r="A132" s="176" t="s">
        <v>225</v>
      </c>
      <c r="B132" s="177">
        <v>2016</v>
      </c>
      <c r="C132" s="178">
        <f t="shared" si="2"/>
        <v>755</v>
      </c>
      <c r="D132" s="178">
        <v>2</v>
      </c>
      <c r="E132" s="178">
        <v>5</v>
      </c>
      <c r="F132" s="178">
        <v>58</v>
      </c>
      <c r="G132" s="178">
        <v>5</v>
      </c>
      <c r="H132" s="178">
        <v>327</v>
      </c>
      <c r="I132" s="178">
        <v>1</v>
      </c>
      <c r="J132" s="178">
        <v>268</v>
      </c>
      <c r="K132" s="178">
        <v>1</v>
      </c>
      <c r="L132" s="178">
        <v>102</v>
      </c>
      <c r="M132" s="181"/>
      <c r="N132" s="181"/>
      <c r="O132" s="181"/>
    </row>
    <row r="133" spans="1:15" ht="14.25" x14ac:dyDescent="0.2">
      <c r="A133" s="176" t="s">
        <v>226</v>
      </c>
      <c r="B133" s="177">
        <v>2016</v>
      </c>
      <c r="C133" s="178">
        <f t="shared" si="2"/>
        <v>1089</v>
      </c>
      <c r="D133" s="182">
        <v>1</v>
      </c>
      <c r="E133" s="178">
        <v>14</v>
      </c>
      <c r="F133" s="178">
        <v>71</v>
      </c>
      <c r="G133" s="178">
        <v>15</v>
      </c>
      <c r="H133" s="178">
        <v>510</v>
      </c>
      <c r="I133" s="178">
        <v>1</v>
      </c>
      <c r="J133" s="178">
        <v>345</v>
      </c>
      <c r="K133" s="178">
        <v>1</v>
      </c>
      <c r="L133" s="178">
        <v>163</v>
      </c>
      <c r="M133" s="181"/>
      <c r="N133" s="181"/>
      <c r="O133" s="181"/>
    </row>
    <row r="134" spans="1:15" ht="14.25" x14ac:dyDescent="0.2">
      <c r="A134" s="176" t="s">
        <v>207</v>
      </c>
      <c r="B134" s="177">
        <v>2017</v>
      </c>
      <c r="C134" s="176">
        <f t="shared" si="2"/>
        <v>3347</v>
      </c>
      <c r="D134" s="183">
        <v>5</v>
      </c>
      <c r="E134" s="184">
        <v>28</v>
      </c>
      <c r="F134" s="178">
        <v>249</v>
      </c>
      <c r="G134" s="178">
        <v>38</v>
      </c>
      <c r="H134" s="178">
        <v>1589</v>
      </c>
      <c r="I134" s="178">
        <v>9</v>
      </c>
      <c r="J134" s="178">
        <v>1088</v>
      </c>
      <c r="K134" s="178">
        <v>6</v>
      </c>
      <c r="L134" s="178">
        <v>421</v>
      </c>
      <c r="M134" s="181"/>
      <c r="N134" s="181"/>
      <c r="O134" s="181"/>
    </row>
    <row r="135" spans="1:15" ht="14.25" x14ac:dyDescent="0.2">
      <c r="A135" s="176" t="s">
        <v>208</v>
      </c>
      <c r="B135" s="177">
        <v>2017</v>
      </c>
      <c r="C135" s="176">
        <f t="shared" si="2"/>
        <v>281</v>
      </c>
      <c r="D135" s="183">
        <v>2</v>
      </c>
      <c r="E135" s="184">
        <v>7</v>
      </c>
      <c r="F135" s="178">
        <v>27</v>
      </c>
      <c r="G135" s="178">
        <v>8</v>
      </c>
      <c r="H135" s="178">
        <v>110</v>
      </c>
      <c r="I135" s="178">
        <v>2</v>
      </c>
      <c r="J135" s="178">
        <v>91</v>
      </c>
      <c r="K135" s="178">
        <v>2</v>
      </c>
      <c r="L135" s="178">
        <v>53</v>
      </c>
      <c r="M135" s="181"/>
      <c r="N135" s="181"/>
      <c r="O135" s="181"/>
    </row>
    <row r="136" spans="1:15" ht="14.25" x14ac:dyDescent="0.2">
      <c r="A136" s="176" t="s">
        <v>209</v>
      </c>
      <c r="B136" s="177">
        <v>2017</v>
      </c>
      <c r="C136" s="176">
        <f t="shared" si="2"/>
        <v>99</v>
      </c>
      <c r="D136" s="183">
        <v>1</v>
      </c>
      <c r="E136" s="184">
        <v>2</v>
      </c>
      <c r="F136" s="178">
        <v>4</v>
      </c>
      <c r="G136" s="178">
        <v>2</v>
      </c>
      <c r="H136" s="178">
        <v>42</v>
      </c>
      <c r="I136" s="178">
        <v>1</v>
      </c>
      <c r="J136" s="178">
        <v>39</v>
      </c>
      <c r="K136" s="178">
        <v>1</v>
      </c>
      <c r="L136" s="178">
        <v>14</v>
      </c>
      <c r="M136" s="181"/>
      <c r="N136" s="181"/>
      <c r="O136" s="181"/>
    </row>
    <row r="137" spans="1:15" ht="14.25" x14ac:dyDescent="0.2">
      <c r="A137" s="176" t="s">
        <v>210</v>
      </c>
      <c r="B137" s="177">
        <v>2017</v>
      </c>
      <c r="C137" s="176">
        <f t="shared" si="2"/>
        <v>445</v>
      </c>
      <c r="D137" s="183">
        <v>1</v>
      </c>
      <c r="E137" s="184">
        <v>4</v>
      </c>
      <c r="F137" s="178">
        <v>41</v>
      </c>
      <c r="G137" s="178">
        <v>5</v>
      </c>
      <c r="H137" s="178">
        <v>200</v>
      </c>
      <c r="I137" s="178">
        <v>1</v>
      </c>
      <c r="J137" s="178">
        <v>140</v>
      </c>
      <c r="K137" s="178">
        <v>1</v>
      </c>
      <c r="L137" s="178">
        <v>64</v>
      </c>
      <c r="M137" s="181"/>
      <c r="N137" s="181"/>
      <c r="O137" s="181"/>
    </row>
    <row r="138" spans="1:15" ht="14.25" x14ac:dyDescent="0.2">
      <c r="A138" s="176" t="s">
        <v>211</v>
      </c>
      <c r="B138" s="177">
        <v>2017</v>
      </c>
      <c r="C138" s="176">
        <f t="shared" si="2"/>
        <v>328</v>
      </c>
      <c r="D138" s="183">
        <v>1</v>
      </c>
      <c r="E138" s="184">
        <v>4</v>
      </c>
      <c r="F138" s="178">
        <v>19</v>
      </c>
      <c r="G138" s="178">
        <v>4</v>
      </c>
      <c r="H138" s="178">
        <v>129</v>
      </c>
      <c r="I138" s="178">
        <v>1</v>
      </c>
      <c r="J138" s="178">
        <v>132</v>
      </c>
      <c r="K138" s="178">
        <v>1</v>
      </c>
      <c r="L138" s="178">
        <v>48</v>
      </c>
      <c r="M138" s="181"/>
      <c r="N138" s="181"/>
      <c r="O138" s="181"/>
    </row>
    <row r="139" spans="1:15" ht="14.25" x14ac:dyDescent="0.2">
      <c r="A139" s="176" t="s">
        <v>212</v>
      </c>
      <c r="B139" s="177">
        <v>2017</v>
      </c>
      <c r="C139" s="176">
        <f t="shared" si="2"/>
        <v>869</v>
      </c>
      <c r="D139" s="183">
        <v>3</v>
      </c>
      <c r="E139" s="184">
        <v>9</v>
      </c>
      <c r="F139" s="178">
        <v>59</v>
      </c>
      <c r="G139" s="178">
        <v>9</v>
      </c>
      <c r="H139" s="178">
        <v>367</v>
      </c>
      <c r="I139" s="178">
        <v>2</v>
      </c>
      <c r="J139" s="178">
        <v>303</v>
      </c>
      <c r="K139" s="178">
        <v>2</v>
      </c>
      <c r="L139" s="178">
        <v>140</v>
      </c>
      <c r="M139" s="181"/>
      <c r="N139" s="181"/>
      <c r="O139" s="181"/>
    </row>
    <row r="140" spans="1:15" ht="14.25" x14ac:dyDescent="0.2">
      <c r="A140" s="176" t="s">
        <v>213</v>
      </c>
      <c r="B140" s="177">
        <v>2017</v>
      </c>
      <c r="C140" s="176">
        <f t="shared" si="2"/>
        <v>955</v>
      </c>
      <c r="D140" s="183">
        <v>2</v>
      </c>
      <c r="E140" s="184">
        <v>11</v>
      </c>
      <c r="F140" s="178">
        <v>75</v>
      </c>
      <c r="G140" s="178">
        <v>12</v>
      </c>
      <c r="H140" s="178">
        <v>464</v>
      </c>
      <c r="I140" s="178">
        <v>2</v>
      </c>
      <c r="J140" s="178">
        <v>293</v>
      </c>
      <c r="K140" s="178">
        <v>2</v>
      </c>
      <c r="L140" s="178">
        <v>123</v>
      </c>
      <c r="M140" s="181"/>
      <c r="N140" s="181"/>
      <c r="O140" s="181"/>
    </row>
    <row r="141" spans="1:15" ht="14.25" x14ac:dyDescent="0.2">
      <c r="A141" s="176" t="s">
        <v>214</v>
      </c>
      <c r="B141" s="177">
        <v>2017</v>
      </c>
      <c r="C141" s="176">
        <f t="shared" si="2"/>
        <v>312</v>
      </c>
      <c r="D141" s="183">
        <v>1</v>
      </c>
      <c r="E141" s="184">
        <v>4</v>
      </c>
      <c r="F141" s="178">
        <v>27</v>
      </c>
      <c r="G141" s="178">
        <v>4</v>
      </c>
      <c r="H141" s="178">
        <v>149</v>
      </c>
      <c r="I141" s="178">
        <v>1</v>
      </c>
      <c r="J141" s="178">
        <v>111</v>
      </c>
      <c r="K141" s="178">
        <v>1</v>
      </c>
      <c r="L141" s="178">
        <v>25</v>
      </c>
      <c r="M141" s="181"/>
      <c r="N141" s="181"/>
      <c r="O141" s="181"/>
    </row>
    <row r="142" spans="1:15" ht="14.25" x14ac:dyDescent="0.2">
      <c r="A142" s="176" t="s">
        <v>215</v>
      </c>
      <c r="B142" s="177">
        <v>2017</v>
      </c>
      <c r="C142" s="176">
        <f t="shared" si="2"/>
        <v>501</v>
      </c>
      <c r="D142" s="183">
        <v>1</v>
      </c>
      <c r="E142" s="184">
        <v>17</v>
      </c>
      <c r="F142" s="178">
        <v>42</v>
      </c>
      <c r="G142" s="178">
        <v>21</v>
      </c>
      <c r="H142" s="178">
        <v>244</v>
      </c>
      <c r="I142" s="178">
        <v>2</v>
      </c>
      <c r="J142" s="178">
        <v>145</v>
      </c>
      <c r="K142" s="178">
        <v>1</v>
      </c>
      <c r="L142" s="178">
        <v>70</v>
      </c>
      <c r="M142" s="181"/>
      <c r="N142" s="181"/>
      <c r="O142" s="181"/>
    </row>
    <row r="143" spans="1:15" ht="14.25" x14ac:dyDescent="0.2">
      <c r="A143" s="176" t="s">
        <v>216</v>
      </c>
      <c r="B143" s="177">
        <v>2017</v>
      </c>
      <c r="C143" s="176">
        <f t="shared" si="2"/>
        <v>884</v>
      </c>
      <c r="D143" s="183">
        <v>2</v>
      </c>
      <c r="E143" s="184">
        <v>12</v>
      </c>
      <c r="F143" s="178">
        <v>63</v>
      </c>
      <c r="G143" s="178">
        <v>18</v>
      </c>
      <c r="H143" s="178">
        <v>432</v>
      </c>
      <c r="I143" s="178">
        <v>19</v>
      </c>
      <c r="J143" s="178">
        <v>281</v>
      </c>
      <c r="K143" s="178">
        <v>2</v>
      </c>
      <c r="L143" s="178">
        <v>108</v>
      </c>
      <c r="M143" s="181"/>
      <c r="N143" s="181"/>
      <c r="O143" s="181"/>
    </row>
    <row r="144" spans="1:15" ht="14.25" x14ac:dyDescent="0.2">
      <c r="A144" s="176" t="s">
        <v>217</v>
      </c>
      <c r="B144" s="177">
        <v>2017</v>
      </c>
      <c r="C144" s="176">
        <f t="shared" si="2"/>
        <v>883</v>
      </c>
      <c r="D144" s="183">
        <v>2</v>
      </c>
      <c r="E144" s="184">
        <v>8</v>
      </c>
      <c r="F144" s="178">
        <v>52</v>
      </c>
      <c r="G144" s="178">
        <v>11</v>
      </c>
      <c r="H144" s="178">
        <v>367</v>
      </c>
      <c r="I144" s="178">
        <v>2</v>
      </c>
      <c r="J144" s="178">
        <v>305</v>
      </c>
      <c r="K144" s="178">
        <v>2</v>
      </c>
      <c r="L144" s="178">
        <v>159</v>
      </c>
      <c r="M144" s="181"/>
      <c r="N144" s="181"/>
      <c r="O144" s="181"/>
    </row>
    <row r="145" spans="1:15" ht="14.25" x14ac:dyDescent="0.2">
      <c r="A145" s="176" t="s">
        <v>218</v>
      </c>
      <c r="B145" s="177">
        <v>2017</v>
      </c>
      <c r="C145" s="176">
        <f t="shared" si="2"/>
        <v>2872</v>
      </c>
      <c r="D145" s="183">
        <v>8</v>
      </c>
      <c r="E145" s="184">
        <v>13</v>
      </c>
      <c r="F145" s="178">
        <v>273</v>
      </c>
      <c r="G145" s="178">
        <v>11</v>
      </c>
      <c r="H145" s="178">
        <v>1177</v>
      </c>
      <c r="I145" s="178">
        <v>4</v>
      </c>
      <c r="J145" s="178">
        <v>993</v>
      </c>
      <c r="K145" s="178">
        <v>4</v>
      </c>
      <c r="L145" s="178">
        <v>429</v>
      </c>
      <c r="M145" s="181"/>
      <c r="N145" s="181"/>
      <c r="O145" s="181"/>
    </row>
    <row r="146" spans="1:15" ht="14.25" x14ac:dyDescent="0.2">
      <c r="A146" s="176" t="s">
        <v>219</v>
      </c>
      <c r="B146" s="177">
        <v>2017</v>
      </c>
      <c r="C146" s="176">
        <f t="shared" si="2"/>
        <v>405</v>
      </c>
      <c r="D146" s="183">
        <v>1</v>
      </c>
      <c r="E146" s="184">
        <v>9</v>
      </c>
      <c r="F146" s="178">
        <v>36</v>
      </c>
      <c r="G146" s="178">
        <v>2</v>
      </c>
      <c r="H146" s="178">
        <v>161</v>
      </c>
      <c r="I146" s="178">
        <v>2</v>
      </c>
      <c r="J146" s="178">
        <v>152</v>
      </c>
      <c r="K146" s="178">
        <v>1</v>
      </c>
      <c r="L146" s="178">
        <v>56</v>
      </c>
      <c r="M146" s="181"/>
      <c r="N146" s="181"/>
      <c r="O146" s="181"/>
    </row>
    <row r="147" spans="1:15" ht="14.25" x14ac:dyDescent="0.2">
      <c r="A147" s="176" t="s">
        <v>220</v>
      </c>
      <c r="B147" s="177">
        <v>2017</v>
      </c>
      <c r="C147" s="176">
        <f t="shared" si="2"/>
        <v>505</v>
      </c>
      <c r="D147" s="183">
        <v>2</v>
      </c>
      <c r="E147" s="184">
        <v>9</v>
      </c>
      <c r="F147" s="178">
        <v>42</v>
      </c>
      <c r="G147" s="178">
        <v>15</v>
      </c>
      <c r="H147" s="178">
        <v>227</v>
      </c>
      <c r="I147" s="178">
        <v>4</v>
      </c>
      <c r="J147" s="178">
        <v>183</v>
      </c>
      <c r="K147" s="178">
        <v>2</v>
      </c>
      <c r="L147" s="178">
        <v>53</v>
      </c>
      <c r="M147" s="181"/>
      <c r="N147" s="181"/>
      <c r="O147" s="181"/>
    </row>
    <row r="148" spans="1:15" ht="14.25" x14ac:dyDescent="0.2">
      <c r="A148" s="176" t="s">
        <v>221</v>
      </c>
      <c r="B148" s="177">
        <v>2017</v>
      </c>
      <c r="C148" s="176">
        <f t="shared" si="2"/>
        <v>1283</v>
      </c>
      <c r="D148" s="183">
        <v>3</v>
      </c>
      <c r="E148" s="184">
        <v>17</v>
      </c>
      <c r="F148" s="178">
        <v>95</v>
      </c>
      <c r="G148" s="178">
        <v>22</v>
      </c>
      <c r="H148" s="178">
        <v>610</v>
      </c>
      <c r="I148" s="178">
        <v>3</v>
      </c>
      <c r="J148" s="178">
        <v>437</v>
      </c>
      <c r="K148" s="178">
        <v>3</v>
      </c>
      <c r="L148" s="178">
        <v>141</v>
      </c>
      <c r="M148" s="181"/>
      <c r="N148" s="181"/>
      <c r="O148" s="181"/>
    </row>
    <row r="149" spans="1:15" ht="14.25" x14ac:dyDescent="0.2">
      <c r="A149" s="176" t="s">
        <v>222</v>
      </c>
      <c r="B149" s="177">
        <v>2017</v>
      </c>
      <c r="C149" s="176">
        <f t="shared" si="2"/>
        <v>293</v>
      </c>
      <c r="D149" s="183">
        <v>1</v>
      </c>
      <c r="E149" s="184">
        <v>9</v>
      </c>
      <c r="F149" s="178">
        <v>21</v>
      </c>
      <c r="G149" s="178">
        <v>13</v>
      </c>
      <c r="H149" s="178">
        <v>154</v>
      </c>
      <c r="I149" s="178">
        <v>1</v>
      </c>
      <c r="J149" s="178">
        <v>94</v>
      </c>
      <c r="K149" s="178">
        <v>1</v>
      </c>
      <c r="L149" s="178">
        <v>24</v>
      </c>
      <c r="M149" s="181"/>
      <c r="N149" s="181"/>
      <c r="O149" s="181"/>
    </row>
    <row r="150" spans="1:15" ht="14.25" x14ac:dyDescent="0.2">
      <c r="A150" s="176" t="s">
        <v>223</v>
      </c>
      <c r="B150" s="177">
        <v>2017</v>
      </c>
      <c r="C150" s="176">
        <f t="shared" si="2"/>
        <v>27321</v>
      </c>
      <c r="D150" s="183">
        <v>61</v>
      </c>
      <c r="E150" s="184">
        <v>88</v>
      </c>
      <c r="F150" s="178">
        <v>2714</v>
      </c>
      <c r="G150" s="178">
        <v>82</v>
      </c>
      <c r="H150" s="178">
        <v>11277</v>
      </c>
      <c r="I150" s="178">
        <v>30</v>
      </c>
      <c r="J150" s="178">
        <v>9551</v>
      </c>
      <c r="K150" s="178">
        <v>30</v>
      </c>
      <c r="L150" s="178">
        <v>3779</v>
      </c>
      <c r="M150" s="181"/>
      <c r="N150" s="181"/>
      <c r="O150" s="181"/>
    </row>
    <row r="151" spans="1:15" ht="14.25" x14ac:dyDescent="0.2">
      <c r="A151" s="176" t="s">
        <v>224</v>
      </c>
      <c r="B151" s="177">
        <v>2017</v>
      </c>
      <c r="C151" s="176">
        <f t="shared" si="2"/>
        <v>2105</v>
      </c>
      <c r="D151" s="183">
        <v>5</v>
      </c>
      <c r="E151" s="184">
        <v>5</v>
      </c>
      <c r="F151" s="178">
        <v>128</v>
      </c>
      <c r="G151" s="178">
        <v>5</v>
      </c>
      <c r="H151" s="178">
        <v>911</v>
      </c>
      <c r="I151" s="178">
        <v>3</v>
      </c>
      <c r="J151" s="178">
        <v>763</v>
      </c>
      <c r="K151" s="178">
        <v>3</v>
      </c>
      <c r="L151" s="178">
        <v>303</v>
      </c>
      <c r="M151" s="181"/>
      <c r="N151" s="181"/>
      <c r="O151" s="181"/>
    </row>
    <row r="152" spans="1:15" ht="14.25" x14ac:dyDescent="0.2">
      <c r="A152" s="176" t="s">
        <v>225</v>
      </c>
      <c r="B152" s="177">
        <v>2017</v>
      </c>
      <c r="C152" s="176">
        <f t="shared" si="2"/>
        <v>713</v>
      </c>
      <c r="D152" s="183">
        <v>2</v>
      </c>
      <c r="E152" s="184">
        <v>2</v>
      </c>
      <c r="F152" s="178">
        <v>64</v>
      </c>
      <c r="G152" s="178">
        <v>2</v>
      </c>
      <c r="H152" s="178">
        <v>318</v>
      </c>
      <c r="I152" s="178">
        <v>2</v>
      </c>
      <c r="J152" s="178">
        <v>244</v>
      </c>
      <c r="K152" s="178">
        <v>2</v>
      </c>
      <c r="L152" s="178">
        <v>87</v>
      </c>
      <c r="M152" s="181"/>
      <c r="N152" s="181"/>
      <c r="O152" s="181"/>
    </row>
    <row r="153" spans="1:15" ht="14.25" x14ac:dyDescent="0.2">
      <c r="A153" s="176" t="s">
        <v>226</v>
      </c>
      <c r="B153" s="177">
        <v>2017</v>
      </c>
      <c r="C153" s="176">
        <f t="shared" si="2"/>
        <v>1066</v>
      </c>
      <c r="D153" s="183">
        <v>1</v>
      </c>
      <c r="E153" s="184">
        <v>13</v>
      </c>
      <c r="F153" s="178">
        <v>73</v>
      </c>
      <c r="G153" s="178">
        <v>15</v>
      </c>
      <c r="H153" s="178">
        <v>495</v>
      </c>
      <c r="I153" s="178">
        <v>1</v>
      </c>
      <c r="J153" s="178">
        <v>359</v>
      </c>
      <c r="K153" s="178">
        <v>1</v>
      </c>
      <c r="L153" s="178">
        <v>139</v>
      </c>
      <c r="M153" s="181"/>
      <c r="N153" s="181"/>
      <c r="O153" s="181"/>
    </row>
    <row r="154" spans="1:15" ht="14.25" x14ac:dyDescent="0.2">
      <c r="A154" s="176" t="s">
        <v>207</v>
      </c>
      <c r="B154" s="177">
        <v>2018</v>
      </c>
      <c r="C154" s="176">
        <f t="shared" si="2"/>
        <v>3300</v>
      </c>
      <c r="D154" s="183">
        <v>5</v>
      </c>
      <c r="E154" s="184">
        <v>26</v>
      </c>
      <c r="F154" s="178">
        <f>221+40</f>
        <v>261</v>
      </c>
      <c r="G154" s="178">
        <v>5</v>
      </c>
      <c r="H154" s="178">
        <f>1444+74</f>
        <v>1518</v>
      </c>
      <c r="I154" s="178">
        <v>4</v>
      </c>
      <c r="J154" s="178">
        <v>1099</v>
      </c>
      <c r="K154" s="178">
        <v>4</v>
      </c>
      <c r="L154" s="178">
        <v>422</v>
      </c>
      <c r="M154" s="181"/>
      <c r="N154" s="181"/>
      <c r="O154" s="181"/>
    </row>
    <row r="155" spans="1:15" ht="14.25" x14ac:dyDescent="0.2">
      <c r="A155" s="176" t="s">
        <v>208</v>
      </c>
      <c r="B155" s="177">
        <v>2018</v>
      </c>
      <c r="C155" s="176">
        <f t="shared" si="2"/>
        <v>262</v>
      </c>
      <c r="D155" s="183">
        <v>2</v>
      </c>
      <c r="E155" s="184">
        <v>6</v>
      </c>
      <c r="F155" s="178">
        <v>16</v>
      </c>
      <c r="G155" s="178">
        <v>8</v>
      </c>
      <c r="H155" s="178">
        <v>112</v>
      </c>
      <c r="I155" s="178">
        <v>2</v>
      </c>
      <c r="J155" s="178">
        <v>83</v>
      </c>
      <c r="K155" s="178">
        <v>2</v>
      </c>
      <c r="L155" s="178">
        <v>51</v>
      </c>
      <c r="M155" s="181"/>
      <c r="N155" s="181"/>
      <c r="O155" s="181"/>
    </row>
    <row r="156" spans="1:15" ht="14.25" x14ac:dyDescent="0.2">
      <c r="A156" s="176" t="s">
        <v>209</v>
      </c>
      <c r="B156" s="177">
        <v>2018</v>
      </c>
      <c r="C156" s="176">
        <f t="shared" ref="C156:C209" si="3">F156+H156+J156+L156</f>
        <v>112</v>
      </c>
      <c r="D156" s="183">
        <v>1</v>
      </c>
      <c r="E156" s="184">
        <v>1</v>
      </c>
      <c r="F156" s="178">
        <v>13</v>
      </c>
      <c r="G156" s="178">
        <v>2</v>
      </c>
      <c r="H156" s="178">
        <v>47</v>
      </c>
      <c r="I156" s="178">
        <v>1</v>
      </c>
      <c r="J156" s="178">
        <v>37</v>
      </c>
      <c r="K156" s="178">
        <v>1</v>
      </c>
      <c r="L156" s="178">
        <v>15</v>
      </c>
      <c r="M156" s="181"/>
      <c r="N156" s="181"/>
      <c r="O156" s="181"/>
    </row>
    <row r="157" spans="1:15" ht="14.25" x14ac:dyDescent="0.2">
      <c r="A157" s="176" t="s">
        <v>210</v>
      </c>
      <c r="B157" s="177">
        <v>2018</v>
      </c>
      <c r="C157" s="176">
        <f t="shared" si="3"/>
        <v>441</v>
      </c>
      <c r="D157" s="183">
        <v>1</v>
      </c>
      <c r="E157" s="184">
        <v>4</v>
      </c>
      <c r="F157" s="178">
        <v>37</v>
      </c>
      <c r="G157" s="178">
        <v>5</v>
      </c>
      <c r="H157" s="178">
        <v>194</v>
      </c>
      <c r="I157" s="178">
        <v>1</v>
      </c>
      <c r="J157" s="178">
        <v>151</v>
      </c>
      <c r="K157" s="178">
        <v>1</v>
      </c>
      <c r="L157" s="178">
        <v>59</v>
      </c>
      <c r="M157" s="181"/>
      <c r="N157" s="181"/>
      <c r="O157" s="181"/>
    </row>
    <row r="158" spans="1:15" ht="14.25" x14ac:dyDescent="0.2">
      <c r="A158" s="176" t="s">
        <v>211</v>
      </c>
      <c r="B158" s="177">
        <v>2018</v>
      </c>
      <c r="C158" s="176">
        <f t="shared" si="3"/>
        <v>320</v>
      </c>
      <c r="D158" s="183">
        <v>1</v>
      </c>
      <c r="E158" s="184">
        <v>4</v>
      </c>
      <c r="F158" s="178">
        <v>19</v>
      </c>
      <c r="G158" s="178">
        <v>4</v>
      </c>
      <c r="H158" s="178">
        <v>129</v>
      </c>
      <c r="I158" s="178">
        <v>1</v>
      </c>
      <c r="J158" s="178">
        <v>123</v>
      </c>
      <c r="K158" s="178">
        <v>1</v>
      </c>
      <c r="L158" s="178">
        <v>49</v>
      </c>
      <c r="M158" s="181"/>
      <c r="N158" s="181"/>
      <c r="O158" s="181"/>
    </row>
    <row r="159" spans="1:15" ht="14.25" x14ac:dyDescent="0.2">
      <c r="A159" s="176" t="s">
        <v>212</v>
      </c>
      <c r="B159" s="177">
        <v>2018</v>
      </c>
      <c r="C159" s="176">
        <f t="shared" si="3"/>
        <v>863</v>
      </c>
      <c r="D159" s="183">
        <v>3</v>
      </c>
      <c r="E159" s="184">
        <v>7</v>
      </c>
      <c r="F159" s="178">
        <f>53+17</f>
        <v>70</v>
      </c>
      <c r="G159" s="178">
        <v>9</v>
      </c>
      <c r="H159" s="178">
        <v>353</v>
      </c>
      <c r="I159" s="178">
        <v>2</v>
      </c>
      <c r="J159" s="178">
        <v>315</v>
      </c>
      <c r="K159" s="178">
        <v>2</v>
      </c>
      <c r="L159" s="178">
        <v>125</v>
      </c>
      <c r="M159" s="181"/>
      <c r="N159" s="181"/>
      <c r="O159" s="181"/>
    </row>
    <row r="160" spans="1:15" ht="14.25" x14ac:dyDescent="0.2">
      <c r="A160" s="176" t="s">
        <v>213</v>
      </c>
      <c r="B160" s="177">
        <v>2018</v>
      </c>
      <c r="C160" s="176">
        <f t="shared" si="3"/>
        <v>955</v>
      </c>
      <c r="D160" s="183">
        <v>2</v>
      </c>
      <c r="E160" s="184">
        <v>10</v>
      </c>
      <c r="F160" s="178">
        <v>84</v>
      </c>
      <c r="G160" s="178">
        <v>12</v>
      </c>
      <c r="H160" s="178">
        <v>445</v>
      </c>
      <c r="I160" s="178">
        <v>2</v>
      </c>
      <c r="J160" s="178">
        <v>311</v>
      </c>
      <c r="K160" s="178">
        <v>2</v>
      </c>
      <c r="L160" s="178">
        <v>115</v>
      </c>
      <c r="M160" s="181"/>
      <c r="N160" s="181"/>
      <c r="O160" s="181"/>
    </row>
    <row r="161" spans="1:15" ht="14.25" x14ac:dyDescent="0.2">
      <c r="A161" s="176" t="s">
        <v>214</v>
      </c>
      <c r="B161" s="177">
        <v>2018</v>
      </c>
      <c r="C161" s="176">
        <f t="shared" si="3"/>
        <v>340</v>
      </c>
      <c r="D161" s="183">
        <v>1</v>
      </c>
      <c r="E161" s="184">
        <v>3</v>
      </c>
      <c r="F161" s="178">
        <v>29</v>
      </c>
      <c r="G161" s="178">
        <v>4</v>
      </c>
      <c r="H161" s="178">
        <v>160</v>
      </c>
      <c r="I161" s="178">
        <v>1</v>
      </c>
      <c r="J161" s="178">
        <v>127</v>
      </c>
      <c r="K161" s="178">
        <v>1</v>
      </c>
      <c r="L161" s="178">
        <v>24</v>
      </c>
      <c r="M161" s="181"/>
      <c r="N161" s="181"/>
      <c r="O161" s="181"/>
    </row>
    <row r="162" spans="1:15" ht="14.25" x14ac:dyDescent="0.2">
      <c r="A162" s="176" t="s">
        <v>215</v>
      </c>
      <c r="B162" s="177">
        <v>2018</v>
      </c>
      <c r="C162" s="176">
        <f t="shared" si="3"/>
        <v>493</v>
      </c>
      <c r="D162" s="183">
        <v>1</v>
      </c>
      <c r="E162" s="184">
        <v>15</v>
      </c>
      <c r="F162" s="178">
        <v>38</v>
      </c>
      <c r="G162" s="178">
        <v>23</v>
      </c>
      <c r="H162" s="178">
        <v>258</v>
      </c>
      <c r="I162" s="178">
        <v>2</v>
      </c>
      <c r="J162" s="178">
        <v>140</v>
      </c>
      <c r="K162" s="178">
        <v>1</v>
      </c>
      <c r="L162" s="178">
        <v>57</v>
      </c>
      <c r="M162" s="181"/>
      <c r="N162" s="181"/>
      <c r="O162" s="181"/>
    </row>
    <row r="163" spans="1:15" ht="14.25" x14ac:dyDescent="0.2">
      <c r="A163" s="176" t="s">
        <v>216</v>
      </c>
      <c r="B163" s="177">
        <v>2018</v>
      </c>
      <c r="C163" s="176">
        <f t="shared" si="3"/>
        <v>883</v>
      </c>
      <c r="D163" s="183">
        <v>2</v>
      </c>
      <c r="E163" s="184">
        <v>17</v>
      </c>
      <c r="F163" s="178">
        <v>80</v>
      </c>
      <c r="G163" s="178">
        <v>17</v>
      </c>
      <c r="H163" s="178">
        <v>405</v>
      </c>
      <c r="I163" s="178">
        <v>2</v>
      </c>
      <c r="J163" s="178">
        <v>285</v>
      </c>
      <c r="K163" s="178">
        <v>2</v>
      </c>
      <c r="L163" s="178">
        <v>113</v>
      </c>
      <c r="M163" s="181"/>
      <c r="N163" s="181"/>
      <c r="O163" s="181"/>
    </row>
    <row r="164" spans="1:15" ht="14.25" x14ac:dyDescent="0.2">
      <c r="A164" s="176" t="s">
        <v>217</v>
      </c>
      <c r="B164" s="177">
        <v>2018</v>
      </c>
      <c r="C164" s="176">
        <f t="shared" si="3"/>
        <v>905</v>
      </c>
      <c r="D164" s="183">
        <v>2</v>
      </c>
      <c r="E164" s="184">
        <v>10</v>
      </c>
      <c r="F164" s="178">
        <v>72</v>
      </c>
      <c r="G164" s="178">
        <v>10</v>
      </c>
      <c r="H164" s="178">
        <v>359</v>
      </c>
      <c r="I164" s="178">
        <v>2</v>
      </c>
      <c r="J164" s="178">
        <v>310</v>
      </c>
      <c r="K164" s="178">
        <v>2</v>
      </c>
      <c r="L164" s="178">
        <v>164</v>
      </c>
    </row>
    <row r="165" spans="1:15" ht="14.25" x14ac:dyDescent="0.2">
      <c r="A165" s="176" t="s">
        <v>218</v>
      </c>
      <c r="B165" s="177">
        <v>2018</v>
      </c>
      <c r="C165" s="176">
        <f t="shared" si="3"/>
        <v>2837</v>
      </c>
      <c r="D165" s="183">
        <v>8</v>
      </c>
      <c r="E165" s="184">
        <v>13</v>
      </c>
      <c r="F165" s="178">
        <f>137+126</f>
        <v>263</v>
      </c>
      <c r="G165" s="178">
        <v>11</v>
      </c>
      <c r="H165" s="178">
        <f>791+405</f>
        <v>1196</v>
      </c>
      <c r="I165" s="178">
        <v>4</v>
      </c>
      <c r="J165" s="178">
        <f>708+255</f>
        <v>963</v>
      </c>
      <c r="K165" s="178">
        <v>4</v>
      </c>
      <c r="L165" s="178">
        <f>311+104</f>
        <v>415</v>
      </c>
    </row>
    <row r="166" spans="1:15" ht="14.25" x14ac:dyDescent="0.2">
      <c r="A166" s="176" t="s">
        <v>219</v>
      </c>
      <c r="B166" s="177">
        <v>2018</v>
      </c>
      <c r="C166" s="176">
        <f t="shared" si="3"/>
        <v>406</v>
      </c>
      <c r="D166" s="183">
        <v>1</v>
      </c>
      <c r="E166" s="184">
        <v>8</v>
      </c>
      <c r="F166" s="178">
        <v>37</v>
      </c>
      <c r="G166" s="178">
        <v>9</v>
      </c>
      <c r="H166" s="178">
        <v>172</v>
      </c>
      <c r="I166" s="178">
        <v>2</v>
      </c>
      <c r="J166" s="178">
        <v>136</v>
      </c>
      <c r="K166" s="178">
        <v>1</v>
      </c>
      <c r="L166" s="178">
        <v>61</v>
      </c>
    </row>
    <row r="167" spans="1:15" ht="14.25" x14ac:dyDescent="0.2">
      <c r="A167" s="176" t="s">
        <v>220</v>
      </c>
      <c r="B167" s="177">
        <v>2018</v>
      </c>
      <c r="C167" s="176">
        <f t="shared" si="3"/>
        <v>492</v>
      </c>
      <c r="D167" s="183">
        <v>2</v>
      </c>
      <c r="E167" s="184">
        <v>10</v>
      </c>
      <c r="F167" s="178">
        <v>35</v>
      </c>
      <c r="G167" s="178">
        <v>15</v>
      </c>
      <c r="H167" s="178">
        <v>214</v>
      </c>
      <c r="I167" s="178">
        <v>4</v>
      </c>
      <c r="J167" s="178">
        <v>182</v>
      </c>
      <c r="K167" s="178">
        <v>2</v>
      </c>
      <c r="L167" s="178">
        <v>61</v>
      </c>
    </row>
    <row r="168" spans="1:15" ht="14.25" x14ac:dyDescent="0.2">
      <c r="A168" s="176" t="s">
        <v>221</v>
      </c>
      <c r="B168" s="177">
        <v>2018</v>
      </c>
      <c r="C168" s="176">
        <f t="shared" si="3"/>
        <v>1297</v>
      </c>
      <c r="D168" s="183">
        <v>3</v>
      </c>
      <c r="E168" s="184">
        <v>19</v>
      </c>
      <c r="F168" s="178">
        <v>100</v>
      </c>
      <c r="G168" s="178">
        <v>22</v>
      </c>
      <c r="H168" s="178">
        <v>601</v>
      </c>
      <c r="I168" s="178">
        <v>3</v>
      </c>
      <c r="J168" s="178">
        <v>435</v>
      </c>
      <c r="K168" s="178">
        <v>3</v>
      </c>
      <c r="L168" s="178">
        <v>161</v>
      </c>
    </row>
    <row r="169" spans="1:15" ht="14.25" x14ac:dyDescent="0.2">
      <c r="A169" s="176" t="s">
        <v>222</v>
      </c>
      <c r="B169" s="177">
        <v>2018</v>
      </c>
      <c r="C169" s="176">
        <f t="shared" si="3"/>
        <v>326</v>
      </c>
      <c r="D169" s="183">
        <v>1</v>
      </c>
      <c r="E169" s="184">
        <v>8</v>
      </c>
      <c r="F169" s="178">
        <v>27</v>
      </c>
      <c r="G169" s="178">
        <v>13</v>
      </c>
      <c r="H169" s="178">
        <v>160</v>
      </c>
      <c r="I169" s="178">
        <v>1</v>
      </c>
      <c r="J169" s="178">
        <v>111</v>
      </c>
      <c r="K169" s="178">
        <v>1</v>
      </c>
      <c r="L169" s="178">
        <v>28</v>
      </c>
    </row>
    <row r="170" spans="1:15" ht="14.25" x14ac:dyDescent="0.2">
      <c r="A170" s="176" t="s">
        <v>223</v>
      </c>
      <c r="B170" s="177">
        <v>2018</v>
      </c>
      <c r="C170" s="176">
        <f t="shared" si="3"/>
        <v>27301</v>
      </c>
      <c r="D170" s="183">
        <v>60</v>
      </c>
      <c r="E170" s="184">
        <v>90</v>
      </c>
      <c r="F170" s="178">
        <v>2761</v>
      </c>
      <c r="G170" s="178">
        <v>116</v>
      </c>
      <c r="H170" s="178">
        <v>11039</v>
      </c>
      <c r="I170" s="178">
        <v>32</v>
      </c>
      <c r="J170" s="178">
        <v>9687</v>
      </c>
      <c r="K170" s="178">
        <v>30</v>
      </c>
      <c r="L170" s="178">
        <v>3814</v>
      </c>
    </row>
    <row r="171" spans="1:15" ht="14.25" x14ac:dyDescent="0.2">
      <c r="A171" s="176" t="s">
        <v>224</v>
      </c>
      <c r="B171" s="177">
        <v>2018</v>
      </c>
      <c r="C171" s="176">
        <f t="shared" si="3"/>
        <v>2020</v>
      </c>
      <c r="D171" s="183">
        <v>5</v>
      </c>
      <c r="E171" s="184">
        <v>13</v>
      </c>
      <c r="F171" s="178">
        <v>119</v>
      </c>
      <c r="G171" s="178">
        <v>14</v>
      </c>
      <c r="H171" s="178">
        <f>720+115</f>
        <v>835</v>
      </c>
      <c r="I171" s="178">
        <v>3</v>
      </c>
      <c r="J171" s="178">
        <v>775</v>
      </c>
      <c r="K171" s="178">
        <v>3</v>
      </c>
      <c r="L171" s="178">
        <v>291</v>
      </c>
    </row>
    <row r="172" spans="1:15" ht="14.25" x14ac:dyDescent="0.2">
      <c r="A172" s="176" t="s">
        <v>225</v>
      </c>
      <c r="B172" s="177">
        <v>2018</v>
      </c>
      <c r="C172" s="176">
        <f t="shared" si="3"/>
        <v>690</v>
      </c>
      <c r="D172" s="183">
        <v>2</v>
      </c>
      <c r="E172" s="184">
        <v>5</v>
      </c>
      <c r="F172" s="178">
        <v>58</v>
      </c>
      <c r="G172" s="178">
        <v>5</v>
      </c>
      <c r="H172" s="178">
        <v>315</v>
      </c>
      <c r="I172" s="178">
        <v>2</v>
      </c>
      <c r="J172" s="178">
        <v>232</v>
      </c>
      <c r="K172" s="178">
        <v>2</v>
      </c>
      <c r="L172" s="178">
        <v>85</v>
      </c>
    </row>
    <row r="173" spans="1:15" ht="14.25" x14ac:dyDescent="0.2">
      <c r="A173" s="176" t="s">
        <v>226</v>
      </c>
      <c r="B173" s="177">
        <v>2018</v>
      </c>
      <c r="C173" s="176">
        <f t="shared" si="3"/>
        <v>1044</v>
      </c>
      <c r="D173" s="183">
        <v>1</v>
      </c>
      <c r="E173" s="184">
        <v>15</v>
      </c>
      <c r="F173" s="178">
        <v>92</v>
      </c>
      <c r="G173" s="178">
        <v>15</v>
      </c>
      <c r="H173" s="178">
        <v>479</v>
      </c>
      <c r="I173" s="178">
        <v>1</v>
      </c>
      <c r="J173" s="178">
        <v>345</v>
      </c>
      <c r="K173" s="178">
        <v>1</v>
      </c>
      <c r="L173" s="178">
        <v>128</v>
      </c>
    </row>
    <row r="174" spans="1:15" ht="14.25" x14ac:dyDescent="0.2">
      <c r="A174" s="176" t="s">
        <v>207</v>
      </c>
      <c r="B174" s="177">
        <v>2019</v>
      </c>
      <c r="C174" s="176">
        <f t="shared" si="3"/>
        <v>3254</v>
      </c>
      <c r="D174" s="183">
        <v>5</v>
      </c>
      <c r="E174" s="184">
        <v>31</v>
      </c>
      <c r="F174" s="178">
        <v>250</v>
      </c>
      <c r="G174" s="178">
        <v>37</v>
      </c>
      <c r="H174" s="178">
        <v>1448</v>
      </c>
      <c r="I174" s="178">
        <v>9</v>
      </c>
      <c r="J174" s="178">
        <v>1089</v>
      </c>
      <c r="K174" s="178">
        <v>6</v>
      </c>
      <c r="L174" s="178">
        <v>467</v>
      </c>
    </row>
    <row r="175" spans="1:15" ht="14.25" x14ac:dyDescent="0.2">
      <c r="A175" s="176" t="s">
        <v>208</v>
      </c>
      <c r="B175" s="177">
        <v>2019</v>
      </c>
      <c r="C175" s="176">
        <f t="shared" si="3"/>
        <v>247</v>
      </c>
      <c r="D175" s="183">
        <v>2</v>
      </c>
      <c r="E175" s="184">
        <v>5</v>
      </c>
      <c r="F175" s="178">
        <v>14</v>
      </c>
      <c r="G175" s="178">
        <v>8</v>
      </c>
      <c r="H175" s="178">
        <v>109</v>
      </c>
      <c r="I175" s="178">
        <v>2</v>
      </c>
      <c r="J175" s="178">
        <v>83</v>
      </c>
      <c r="K175" s="178">
        <v>2</v>
      </c>
      <c r="L175" s="178">
        <v>41</v>
      </c>
    </row>
    <row r="176" spans="1:15" ht="14.25" x14ac:dyDescent="0.2">
      <c r="A176" s="176" t="s">
        <v>209</v>
      </c>
      <c r="B176" s="177">
        <v>2019</v>
      </c>
      <c r="C176" s="176">
        <f t="shared" si="3"/>
        <v>105</v>
      </c>
      <c r="D176" s="183">
        <v>1</v>
      </c>
      <c r="E176" s="184">
        <v>2</v>
      </c>
      <c r="F176" s="178">
        <v>8</v>
      </c>
      <c r="G176" s="178">
        <v>2</v>
      </c>
      <c r="H176" s="178">
        <v>42</v>
      </c>
      <c r="I176" s="178">
        <v>1</v>
      </c>
      <c r="J176" s="178">
        <v>42</v>
      </c>
      <c r="K176" s="178">
        <v>1</v>
      </c>
      <c r="L176" s="178">
        <v>13</v>
      </c>
    </row>
    <row r="177" spans="1:12" ht="14.25" x14ac:dyDescent="0.2">
      <c r="A177" s="176" t="s">
        <v>210</v>
      </c>
      <c r="B177" s="177">
        <v>2019</v>
      </c>
      <c r="C177" s="176">
        <f t="shared" si="3"/>
        <v>417</v>
      </c>
      <c r="D177" s="183">
        <v>1</v>
      </c>
      <c r="E177" s="184">
        <v>4</v>
      </c>
      <c r="F177" s="178">
        <v>22</v>
      </c>
      <c r="G177" s="178">
        <v>4</v>
      </c>
      <c r="H177" s="178">
        <v>190</v>
      </c>
      <c r="I177" s="178">
        <v>1</v>
      </c>
      <c r="J177" s="178">
        <v>144</v>
      </c>
      <c r="K177" s="178">
        <v>1</v>
      </c>
      <c r="L177" s="178">
        <v>61</v>
      </c>
    </row>
    <row r="178" spans="1:12" ht="14.25" x14ac:dyDescent="0.2">
      <c r="A178" s="176" t="s">
        <v>211</v>
      </c>
      <c r="B178" s="177">
        <v>2019</v>
      </c>
      <c r="C178" s="176">
        <f t="shared" si="3"/>
        <v>298</v>
      </c>
      <c r="D178" s="183">
        <v>1</v>
      </c>
      <c r="E178" s="184">
        <v>4</v>
      </c>
      <c r="F178" s="178">
        <v>14</v>
      </c>
      <c r="G178" s="178">
        <v>4</v>
      </c>
      <c r="H178" s="178">
        <v>115</v>
      </c>
      <c r="I178" s="178">
        <v>1</v>
      </c>
      <c r="J178" s="178">
        <v>123</v>
      </c>
      <c r="K178" s="178">
        <v>1</v>
      </c>
      <c r="L178" s="178">
        <v>46</v>
      </c>
    </row>
    <row r="179" spans="1:12" ht="14.25" x14ac:dyDescent="0.2">
      <c r="A179" s="176" t="s">
        <v>212</v>
      </c>
      <c r="B179" s="177">
        <v>2019</v>
      </c>
      <c r="C179" s="176">
        <f t="shared" si="3"/>
        <v>816</v>
      </c>
      <c r="D179" s="183">
        <v>3</v>
      </c>
      <c r="E179" s="184">
        <v>7</v>
      </c>
      <c r="F179" s="178">
        <v>56</v>
      </c>
      <c r="G179" s="178">
        <v>9</v>
      </c>
      <c r="H179" s="178">
        <v>308</v>
      </c>
      <c r="I179" s="178">
        <v>2</v>
      </c>
      <c r="J179" s="178">
        <v>330</v>
      </c>
      <c r="K179" s="178">
        <v>2</v>
      </c>
      <c r="L179" s="178">
        <v>122</v>
      </c>
    </row>
    <row r="180" spans="1:12" ht="14.25" x14ac:dyDescent="0.2">
      <c r="A180" s="176" t="s">
        <v>213</v>
      </c>
      <c r="B180" s="177">
        <v>2019</v>
      </c>
      <c r="C180" s="176">
        <f t="shared" si="3"/>
        <v>949</v>
      </c>
      <c r="D180" s="183">
        <v>2</v>
      </c>
      <c r="E180" s="184">
        <v>10</v>
      </c>
      <c r="F180" s="178">
        <v>66</v>
      </c>
      <c r="G180" s="178">
        <v>12</v>
      </c>
      <c r="H180" s="178">
        <v>439</v>
      </c>
      <c r="I180" s="178">
        <v>2</v>
      </c>
      <c r="J180" s="178">
        <v>319</v>
      </c>
      <c r="K180" s="178">
        <v>2</v>
      </c>
      <c r="L180" s="178">
        <v>125</v>
      </c>
    </row>
    <row r="181" spans="1:12" ht="14.25" x14ac:dyDescent="0.2">
      <c r="A181" s="176" t="s">
        <v>214</v>
      </c>
      <c r="B181" s="177">
        <v>2019</v>
      </c>
      <c r="C181" s="176">
        <f t="shared" si="3"/>
        <v>349</v>
      </c>
      <c r="D181" s="183">
        <v>1</v>
      </c>
      <c r="E181" s="184">
        <v>3</v>
      </c>
      <c r="F181" s="178">
        <v>15</v>
      </c>
      <c r="G181" s="178">
        <v>4</v>
      </c>
      <c r="H181" s="178">
        <v>172</v>
      </c>
      <c r="I181" s="178">
        <v>1</v>
      </c>
      <c r="J181" s="178">
        <v>128</v>
      </c>
      <c r="K181" s="178">
        <v>1</v>
      </c>
      <c r="L181" s="178">
        <v>34</v>
      </c>
    </row>
    <row r="182" spans="1:12" ht="14.25" x14ac:dyDescent="0.2">
      <c r="A182" s="176" t="s">
        <v>215</v>
      </c>
      <c r="B182" s="177">
        <v>2019</v>
      </c>
      <c r="C182" s="176">
        <f t="shared" si="3"/>
        <v>508</v>
      </c>
      <c r="D182" s="183">
        <v>1</v>
      </c>
      <c r="E182" s="184">
        <v>17</v>
      </c>
      <c r="F182" s="178">
        <v>54</v>
      </c>
      <c r="G182" s="178">
        <v>23</v>
      </c>
      <c r="H182" s="178">
        <v>259</v>
      </c>
      <c r="I182" s="178">
        <v>2</v>
      </c>
      <c r="J182" s="178">
        <v>142</v>
      </c>
      <c r="K182" s="178">
        <v>2</v>
      </c>
      <c r="L182" s="178">
        <v>53</v>
      </c>
    </row>
    <row r="183" spans="1:12" ht="14.25" x14ac:dyDescent="0.2">
      <c r="A183" s="176" t="s">
        <v>216</v>
      </c>
      <c r="B183" s="177">
        <v>2019</v>
      </c>
      <c r="C183" s="176">
        <f t="shared" si="3"/>
        <v>829</v>
      </c>
      <c r="D183" s="183">
        <v>2</v>
      </c>
      <c r="E183" s="184">
        <v>14</v>
      </c>
      <c r="F183" s="178">
        <v>54</v>
      </c>
      <c r="G183" s="178">
        <v>17</v>
      </c>
      <c r="H183" s="178">
        <v>385</v>
      </c>
      <c r="I183" s="178">
        <v>2</v>
      </c>
      <c r="J183" s="178">
        <v>288</v>
      </c>
      <c r="K183" s="178">
        <v>2</v>
      </c>
      <c r="L183" s="178">
        <v>102</v>
      </c>
    </row>
    <row r="184" spans="1:12" ht="14.25" x14ac:dyDescent="0.2">
      <c r="A184" s="176" t="s">
        <v>217</v>
      </c>
      <c r="B184" s="177">
        <v>2019</v>
      </c>
      <c r="C184" s="176">
        <f t="shared" si="3"/>
        <v>889</v>
      </c>
      <c r="D184" s="183">
        <v>2</v>
      </c>
      <c r="E184" s="184">
        <v>9</v>
      </c>
      <c r="F184" s="178">
        <v>72</v>
      </c>
      <c r="G184" s="178">
        <v>9</v>
      </c>
      <c r="H184" s="178">
        <v>379</v>
      </c>
      <c r="I184" s="178">
        <v>2</v>
      </c>
      <c r="J184" s="178">
        <v>300</v>
      </c>
      <c r="K184" s="178">
        <v>2</v>
      </c>
      <c r="L184" s="178">
        <v>138</v>
      </c>
    </row>
    <row r="185" spans="1:12" ht="14.25" x14ac:dyDescent="0.2">
      <c r="A185" s="176" t="s">
        <v>218</v>
      </c>
      <c r="B185" s="177">
        <v>2019</v>
      </c>
      <c r="C185" s="176">
        <f t="shared" si="3"/>
        <v>3009</v>
      </c>
      <c r="D185" s="183">
        <v>9</v>
      </c>
      <c r="E185" s="184">
        <v>14</v>
      </c>
      <c r="F185" s="178">
        <v>322</v>
      </c>
      <c r="G185" s="178">
        <v>12</v>
      </c>
      <c r="H185" s="178">
        <v>1269</v>
      </c>
      <c r="I185" s="178">
        <v>4</v>
      </c>
      <c r="J185" s="178">
        <v>1022</v>
      </c>
      <c r="K185" s="178">
        <v>4</v>
      </c>
      <c r="L185" s="178">
        <v>396</v>
      </c>
    </row>
    <row r="186" spans="1:12" ht="14.25" x14ac:dyDescent="0.2">
      <c r="A186" s="176" t="s">
        <v>219</v>
      </c>
      <c r="B186" s="177">
        <v>2019</v>
      </c>
      <c r="C186" s="176">
        <f t="shared" si="3"/>
        <v>372</v>
      </c>
      <c r="D186" s="183">
        <v>1</v>
      </c>
      <c r="E186" s="184">
        <v>6</v>
      </c>
      <c r="F186" s="178">
        <v>25</v>
      </c>
      <c r="G186" s="178">
        <v>9</v>
      </c>
      <c r="H186" s="178">
        <v>175</v>
      </c>
      <c r="I186" s="178">
        <v>2</v>
      </c>
      <c r="J186" s="178">
        <v>113</v>
      </c>
      <c r="K186" s="178">
        <v>1</v>
      </c>
      <c r="L186" s="178">
        <v>59</v>
      </c>
    </row>
    <row r="187" spans="1:12" ht="14.25" x14ac:dyDescent="0.2">
      <c r="A187" s="176" t="s">
        <v>220</v>
      </c>
      <c r="B187" s="177">
        <v>2019</v>
      </c>
      <c r="C187" s="176">
        <f t="shared" si="3"/>
        <v>471</v>
      </c>
      <c r="D187" s="183">
        <v>2</v>
      </c>
      <c r="E187" s="184">
        <v>13</v>
      </c>
      <c r="F187" s="178">
        <v>34</v>
      </c>
      <c r="G187" s="178">
        <v>15</v>
      </c>
      <c r="H187" s="178">
        <v>209</v>
      </c>
      <c r="I187" s="178">
        <v>4</v>
      </c>
      <c r="J187" s="178">
        <v>166</v>
      </c>
      <c r="K187" s="178">
        <v>2</v>
      </c>
      <c r="L187" s="178">
        <v>62</v>
      </c>
    </row>
    <row r="188" spans="1:12" ht="14.25" x14ac:dyDescent="0.2">
      <c r="A188" s="176" t="s">
        <v>221</v>
      </c>
      <c r="B188" s="177">
        <v>2019</v>
      </c>
      <c r="C188" s="176">
        <f t="shared" si="3"/>
        <v>1272</v>
      </c>
      <c r="D188" s="183">
        <v>3</v>
      </c>
      <c r="E188" s="184">
        <v>17</v>
      </c>
      <c r="F188" s="178">
        <v>89</v>
      </c>
      <c r="G188" s="178">
        <v>22</v>
      </c>
      <c r="H188" s="178">
        <v>575</v>
      </c>
      <c r="I188" s="178">
        <v>3</v>
      </c>
      <c r="J188" s="178">
        <v>457</v>
      </c>
      <c r="K188" s="178">
        <v>3</v>
      </c>
      <c r="L188" s="178">
        <v>151</v>
      </c>
    </row>
    <row r="189" spans="1:12" ht="14.25" x14ac:dyDescent="0.2">
      <c r="A189" s="176" t="s">
        <v>222</v>
      </c>
      <c r="B189" s="177">
        <v>2019</v>
      </c>
      <c r="C189" s="176">
        <f t="shared" si="3"/>
        <v>331</v>
      </c>
      <c r="D189" s="183">
        <v>1</v>
      </c>
      <c r="E189" s="184">
        <v>8</v>
      </c>
      <c r="F189" s="178">
        <v>27</v>
      </c>
      <c r="G189" s="178">
        <v>13</v>
      </c>
      <c r="H189" s="178">
        <v>156</v>
      </c>
      <c r="I189" s="178">
        <v>1</v>
      </c>
      <c r="J189" s="178">
        <v>110</v>
      </c>
      <c r="K189" s="178">
        <v>1</v>
      </c>
      <c r="L189" s="178">
        <v>38</v>
      </c>
    </row>
    <row r="190" spans="1:12" ht="14.25" x14ac:dyDescent="0.2">
      <c r="A190" s="176" t="s">
        <v>223</v>
      </c>
      <c r="B190" s="177">
        <v>2019</v>
      </c>
      <c r="C190" s="176">
        <f t="shared" si="3"/>
        <v>27801</v>
      </c>
      <c r="D190" s="183">
        <v>60</v>
      </c>
      <c r="E190" s="184">
        <v>89</v>
      </c>
      <c r="F190" s="178">
        <v>2769</v>
      </c>
      <c r="G190" s="178">
        <v>82</v>
      </c>
      <c r="H190" s="178">
        <v>11152</v>
      </c>
      <c r="I190" s="178">
        <v>32</v>
      </c>
      <c r="J190" s="178">
        <v>9909</v>
      </c>
      <c r="K190" s="178">
        <v>30</v>
      </c>
      <c r="L190" s="178">
        <v>3971</v>
      </c>
    </row>
    <row r="191" spans="1:12" ht="14.25" x14ac:dyDescent="0.2">
      <c r="A191" s="176" t="s">
        <v>224</v>
      </c>
      <c r="B191" s="177">
        <v>2019</v>
      </c>
      <c r="C191" s="176">
        <f t="shared" si="3"/>
        <v>2025</v>
      </c>
      <c r="D191" s="183">
        <v>3</v>
      </c>
      <c r="E191" s="184">
        <v>13</v>
      </c>
      <c r="F191" s="178">
        <f>119+9</f>
        <v>128</v>
      </c>
      <c r="G191" s="178">
        <v>13</v>
      </c>
      <c r="H191" s="178">
        <f>724+87</f>
        <v>811</v>
      </c>
      <c r="I191" s="178">
        <v>3</v>
      </c>
      <c r="J191" s="178">
        <v>788</v>
      </c>
      <c r="K191" s="178">
        <v>3</v>
      </c>
      <c r="L191" s="178">
        <v>298</v>
      </c>
    </row>
    <row r="192" spans="1:12" ht="14.25" x14ac:dyDescent="0.2">
      <c r="A192" s="176" t="s">
        <v>225</v>
      </c>
      <c r="B192" s="177">
        <v>2019</v>
      </c>
      <c r="C192" s="176">
        <f t="shared" si="3"/>
        <v>661</v>
      </c>
      <c r="D192" s="183">
        <v>2</v>
      </c>
      <c r="E192" s="184">
        <v>5</v>
      </c>
      <c r="F192" s="178">
        <v>49</v>
      </c>
      <c r="G192" s="178">
        <v>5</v>
      </c>
      <c r="H192" s="178">
        <v>290</v>
      </c>
      <c r="I192" s="178">
        <v>2</v>
      </c>
      <c r="J192" s="178">
        <v>240</v>
      </c>
      <c r="K192" s="178">
        <v>2</v>
      </c>
      <c r="L192" s="178">
        <v>82</v>
      </c>
    </row>
    <row r="193" spans="1:12" ht="14.25" x14ac:dyDescent="0.2">
      <c r="A193" s="176" t="s">
        <v>226</v>
      </c>
      <c r="B193" s="177">
        <v>2019</v>
      </c>
      <c r="C193" s="176">
        <f t="shared" si="3"/>
        <v>1032</v>
      </c>
      <c r="D193" s="183">
        <v>1</v>
      </c>
      <c r="E193" s="184">
        <v>15</v>
      </c>
      <c r="F193" s="178">
        <v>76</v>
      </c>
      <c r="G193" s="178">
        <v>15</v>
      </c>
      <c r="H193" s="178">
        <v>482</v>
      </c>
      <c r="I193" s="178">
        <v>1</v>
      </c>
      <c r="J193" s="178">
        <v>357</v>
      </c>
      <c r="K193" s="178">
        <v>1</v>
      </c>
      <c r="L193" s="178">
        <v>117</v>
      </c>
    </row>
    <row r="194" spans="1:12" ht="14.25" x14ac:dyDescent="0.2">
      <c r="A194" s="176" t="s">
        <v>207</v>
      </c>
      <c r="B194" s="177">
        <v>2020</v>
      </c>
      <c r="C194" s="176">
        <f>F194+H194+J194+L194</f>
        <v>3150</v>
      </c>
      <c r="D194" s="183">
        <v>5</v>
      </c>
      <c r="E194" s="184">
        <v>29</v>
      </c>
      <c r="F194" s="178">
        <f>219+33</f>
        <v>252</v>
      </c>
      <c r="G194" s="178">
        <v>46</v>
      </c>
      <c r="H194" s="178">
        <f>1304+89</f>
        <v>1393</v>
      </c>
      <c r="I194" s="178">
        <v>8</v>
      </c>
      <c r="J194" s="178">
        <v>1114</v>
      </c>
      <c r="K194" s="178">
        <v>6</v>
      </c>
      <c r="L194" s="178">
        <v>391</v>
      </c>
    </row>
    <row r="195" spans="1:12" ht="14.25" x14ac:dyDescent="0.2">
      <c r="A195" s="176" t="s">
        <v>208</v>
      </c>
      <c r="B195" s="177">
        <v>2020</v>
      </c>
      <c r="C195" s="176">
        <f t="shared" si="3"/>
        <v>221</v>
      </c>
      <c r="D195" s="183">
        <v>2</v>
      </c>
      <c r="E195" s="184">
        <v>2</v>
      </c>
      <c r="F195" s="178">
        <v>7</v>
      </c>
      <c r="G195" s="178">
        <v>4</v>
      </c>
      <c r="H195" s="178">
        <v>100</v>
      </c>
      <c r="I195" s="178">
        <v>2</v>
      </c>
      <c r="J195" s="178">
        <v>86</v>
      </c>
      <c r="K195" s="178">
        <v>2</v>
      </c>
      <c r="L195" s="178">
        <v>28</v>
      </c>
    </row>
    <row r="196" spans="1:12" ht="14.25" x14ac:dyDescent="0.2">
      <c r="A196" s="176" t="s">
        <v>209</v>
      </c>
      <c r="B196" s="177">
        <v>2020</v>
      </c>
      <c r="C196" s="176">
        <f t="shared" si="3"/>
        <v>114</v>
      </c>
      <c r="D196" s="183">
        <v>1</v>
      </c>
      <c r="E196" s="184">
        <v>2</v>
      </c>
      <c r="F196" s="178">
        <v>10</v>
      </c>
      <c r="G196" s="178">
        <v>2</v>
      </c>
      <c r="H196" s="178">
        <v>48</v>
      </c>
      <c r="I196" s="178">
        <v>1</v>
      </c>
      <c r="J196" s="178">
        <v>44</v>
      </c>
      <c r="K196" s="178">
        <v>1</v>
      </c>
      <c r="L196" s="178">
        <v>12</v>
      </c>
    </row>
    <row r="197" spans="1:12" ht="14.25" x14ac:dyDescent="0.2">
      <c r="A197" s="176" t="s">
        <v>210</v>
      </c>
      <c r="B197" s="177">
        <v>2020</v>
      </c>
      <c r="C197" s="176">
        <f t="shared" si="3"/>
        <v>414</v>
      </c>
      <c r="D197" s="183">
        <v>1</v>
      </c>
      <c r="E197" s="184">
        <v>4</v>
      </c>
      <c r="F197" s="178">
        <v>34</v>
      </c>
      <c r="G197" s="178">
        <v>4</v>
      </c>
      <c r="H197" s="178">
        <v>184</v>
      </c>
      <c r="I197" s="178">
        <v>1</v>
      </c>
      <c r="J197" s="178">
        <v>145</v>
      </c>
      <c r="K197" s="178">
        <v>1</v>
      </c>
      <c r="L197" s="178">
        <v>51</v>
      </c>
    </row>
    <row r="198" spans="1:12" ht="14.25" x14ac:dyDescent="0.2">
      <c r="A198" s="176" t="s">
        <v>211</v>
      </c>
      <c r="B198" s="177">
        <v>2020</v>
      </c>
      <c r="C198" s="176">
        <f t="shared" si="3"/>
        <v>325</v>
      </c>
      <c r="D198" s="183">
        <v>1</v>
      </c>
      <c r="E198" s="184">
        <v>4</v>
      </c>
      <c r="F198" s="178">
        <v>22</v>
      </c>
      <c r="G198" s="178">
        <v>4</v>
      </c>
      <c r="H198" s="178">
        <v>112</v>
      </c>
      <c r="I198" s="178">
        <v>1</v>
      </c>
      <c r="J198" s="178">
        <v>136</v>
      </c>
      <c r="K198" s="178">
        <v>1</v>
      </c>
      <c r="L198" s="178">
        <v>55</v>
      </c>
    </row>
    <row r="199" spans="1:12" ht="14.25" x14ac:dyDescent="0.2">
      <c r="A199" s="176" t="s">
        <v>212</v>
      </c>
      <c r="B199" s="177">
        <v>2020</v>
      </c>
      <c r="C199" s="176">
        <f t="shared" si="3"/>
        <v>842</v>
      </c>
      <c r="D199" s="183">
        <v>2</v>
      </c>
      <c r="E199" s="184">
        <v>6</v>
      </c>
      <c r="F199" s="178">
        <f>53+17</f>
        <v>70</v>
      </c>
      <c r="G199" s="178">
        <v>9</v>
      </c>
      <c r="H199" s="178">
        <v>290</v>
      </c>
      <c r="I199" s="178">
        <v>2</v>
      </c>
      <c r="J199" s="178">
        <v>350</v>
      </c>
      <c r="K199" s="178">
        <v>2</v>
      </c>
      <c r="L199" s="178">
        <v>132</v>
      </c>
    </row>
    <row r="200" spans="1:12" ht="14.25" x14ac:dyDescent="0.2">
      <c r="A200" s="176" t="s">
        <v>213</v>
      </c>
      <c r="B200" s="177">
        <v>2020</v>
      </c>
      <c r="C200" s="176">
        <f t="shared" si="3"/>
        <v>934</v>
      </c>
      <c r="D200" s="183">
        <v>2</v>
      </c>
      <c r="E200" s="184">
        <v>11</v>
      </c>
      <c r="F200" s="178">
        <v>66</v>
      </c>
      <c r="G200" s="178">
        <v>12</v>
      </c>
      <c r="H200" s="178">
        <v>411</v>
      </c>
      <c r="I200" s="178">
        <v>2</v>
      </c>
      <c r="J200" s="178">
        <v>332</v>
      </c>
      <c r="K200" s="178">
        <v>2</v>
      </c>
      <c r="L200" s="178">
        <v>125</v>
      </c>
    </row>
    <row r="201" spans="1:12" ht="14.25" x14ac:dyDescent="0.2">
      <c r="A201" s="176" t="s">
        <v>214</v>
      </c>
      <c r="B201" s="177">
        <v>2020</v>
      </c>
      <c r="C201" s="176">
        <f t="shared" si="3"/>
        <v>381</v>
      </c>
      <c r="D201" s="183">
        <v>1</v>
      </c>
      <c r="E201" s="184">
        <v>4</v>
      </c>
      <c r="F201" s="178">
        <v>30</v>
      </c>
      <c r="G201" s="178">
        <v>4</v>
      </c>
      <c r="H201" s="178">
        <v>172</v>
      </c>
      <c r="I201" s="178">
        <v>1</v>
      </c>
      <c r="J201" s="178">
        <v>129</v>
      </c>
      <c r="K201" s="178">
        <v>1</v>
      </c>
      <c r="L201" s="178">
        <v>50</v>
      </c>
    </row>
    <row r="202" spans="1:12" ht="14.25" x14ac:dyDescent="0.2">
      <c r="A202" s="176" t="s">
        <v>215</v>
      </c>
      <c r="B202" s="177">
        <v>2020</v>
      </c>
      <c r="C202" s="176">
        <f t="shared" si="3"/>
        <v>499</v>
      </c>
      <c r="D202" s="183">
        <v>1</v>
      </c>
      <c r="E202" s="184">
        <v>13</v>
      </c>
      <c r="F202" s="178">
        <v>40</v>
      </c>
      <c r="G202" s="178">
        <v>23</v>
      </c>
      <c r="H202" s="178">
        <v>256</v>
      </c>
      <c r="I202" s="178">
        <v>2</v>
      </c>
      <c r="J202" s="178">
        <v>147</v>
      </c>
      <c r="K202" s="178">
        <v>2</v>
      </c>
      <c r="L202" s="178">
        <v>56</v>
      </c>
    </row>
    <row r="203" spans="1:12" ht="14.25" x14ac:dyDescent="0.2">
      <c r="A203" s="176" t="s">
        <v>216</v>
      </c>
      <c r="B203" s="177">
        <v>2020</v>
      </c>
      <c r="C203" s="176">
        <f t="shared" si="3"/>
        <v>821</v>
      </c>
      <c r="D203" s="183">
        <v>2</v>
      </c>
      <c r="E203" s="184">
        <v>12</v>
      </c>
      <c r="F203" s="178">
        <v>53</v>
      </c>
      <c r="G203" s="178">
        <v>17</v>
      </c>
      <c r="H203" s="178">
        <v>380</v>
      </c>
      <c r="I203" s="178">
        <v>2</v>
      </c>
      <c r="J203" s="178">
        <v>282</v>
      </c>
      <c r="K203" s="178">
        <v>2</v>
      </c>
      <c r="L203" s="178">
        <v>106</v>
      </c>
    </row>
    <row r="204" spans="1:12" ht="14.25" x14ac:dyDescent="0.2">
      <c r="A204" s="176" t="s">
        <v>217</v>
      </c>
      <c r="B204" s="177">
        <v>2020</v>
      </c>
      <c r="C204" s="176">
        <f t="shared" si="3"/>
        <v>877</v>
      </c>
      <c r="D204" s="183">
        <v>2</v>
      </c>
      <c r="E204" s="184">
        <v>8</v>
      </c>
      <c r="F204" s="178">
        <v>63</v>
      </c>
      <c r="G204" s="178">
        <v>8</v>
      </c>
      <c r="H204" s="178">
        <v>376</v>
      </c>
      <c r="I204" s="178">
        <v>2</v>
      </c>
      <c r="J204" s="178">
        <v>308</v>
      </c>
      <c r="K204" s="178">
        <v>2</v>
      </c>
      <c r="L204" s="178">
        <v>130</v>
      </c>
    </row>
    <row r="205" spans="1:12" ht="14.25" x14ac:dyDescent="0.2">
      <c r="A205" s="176" t="s">
        <v>218</v>
      </c>
      <c r="B205" s="177">
        <v>2020</v>
      </c>
      <c r="C205" s="176">
        <f t="shared" si="3"/>
        <v>3133</v>
      </c>
      <c r="D205" s="183">
        <v>9</v>
      </c>
      <c r="E205" s="184">
        <v>14</v>
      </c>
      <c r="F205" s="178">
        <f>134+235</f>
        <v>369</v>
      </c>
      <c r="G205" s="178">
        <v>11</v>
      </c>
      <c r="H205" s="178">
        <f>797+541</f>
        <v>1338</v>
      </c>
      <c r="I205" s="178">
        <v>4</v>
      </c>
      <c r="J205" s="178">
        <f>678+346</f>
        <v>1024</v>
      </c>
      <c r="K205" s="178">
        <v>4</v>
      </c>
      <c r="L205" s="178">
        <f>274+128</f>
        <v>402</v>
      </c>
    </row>
    <row r="206" spans="1:12" ht="14.25" x14ac:dyDescent="0.2">
      <c r="A206" s="176" t="s">
        <v>219</v>
      </c>
      <c r="B206" s="177">
        <v>2020</v>
      </c>
      <c r="C206" s="176">
        <f t="shared" si="3"/>
        <v>384</v>
      </c>
      <c r="D206" s="183">
        <v>1</v>
      </c>
      <c r="E206" s="184">
        <v>6</v>
      </c>
      <c r="F206" s="178">
        <v>41</v>
      </c>
      <c r="G206" s="178">
        <v>8</v>
      </c>
      <c r="H206" s="178">
        <v>165</v>
      </c>
      <c r="I206" s="178">
        <v>2</v>
      </c>
      <c r="J206" s="178">
        <v>130</v>
      </c>
      <c r="K206" s="178">
        <v>1</v>
      </c>
      <c r="L206" s="178">
        <v>48</v>
      </c>
    </row>
    <row r="207" spans="1:12" ht="14.25" x14ac:dyDescent="0.2">
      <c r="A207" s="176" t="s">
        <v>220</v>
      </c>
      <c r="B207" s="177">
        <v>2020</v>
      </c>
      <c r="C207" s="176">
        <f t="shared" si="3"/>
        <v>468</v>
      </c>
      <c r="D207" s="183">
        <v>2</v>
      </c>
      <c r="E207" s="184">
        <v>15</v>
      </c>
      <c r="F207" s="178">
        <v>39</v>
      </c>
      <c r="G207" s="178">
        <v>15</v>
      </c>
      <c r="H207" s="178">
        <v>221</v>
      </c>
      <c r="I207" s="178">
        <v>4</v>
      </c>
      <c r="J207" s="178">
        <v>159</v>
      </c>
      <c r="K207" s="178">
        <v>2</v>
      </c>
      <c r="L207" s="178">
        <v>49</v>
      </c>
    </row>
    <row r="208" spans="1:12" ht="14.25" x14ac:dyDescent="0.2">
      <c r="A208" s="176" t="s">
        <v>221</v>
      </c>
      <c r="B208" s="177">
        <v>2020</v>
      </c>
      <c r="C208" s="176">
        <f t="shared" si="3"/>
        <v>1256</v>
      </c>
      <c r="D208" s="183">
        <v>3</v>
      </c>
      <c r="E208" s="184">
        <v>16</v>
      </c>
      <c r="F208" s="178">
        <v>89</v>
      </c>
      <c r="G208" s="178">
        <v>18</v>
      </c>
      <c r="H208" s="178">
        <v>563</v>
      </c>
      <c r="I208" s="178">
        <v>3</v>
      </c>
      <c r="J208" s="178">
        <v>438</v>
      </c>
      <c r="K208" s="178">
        <v>3</v>
      </c>
      <c r="L208" s="178">
        <v>166</v>
      </c>
    </row>
    <row r="209" spans="1:12" ht="14.25" x14ac:dyDescent="0.2">
      <c r="A209" s="176" t="s">
        <v>222</v>
      </c>
      <c r="B209" s="177">
        <v>2020</v>
      </c>
      <c r="C209" s="176">
        <f t="shared" si="3"/>
        <v>299</v>
      </c>
      <c r="D209" s="183">
        <v>1</v>
      </c>
      <c r="E209" s="184">
        <v>8</v>
      </c>
      <c r="F209" s="178">
        <v>18</v>
      </c>
      <c r="G209" s="178">
        <v>13</v>
      </c>
      <c r="H209" s="178">
        <v>148</v>
      </c>
      <c r="I209" s="178">
        <v>1</v>
      </c>
      <c r="J209" s="178">
        <v>93</v>
      </c>
      <c r="K209" s="178">
        <v>1</v>
      </c>
      <c r="L209" s="178">
        <v>40</v>
      </c>
    </row>
    <row r="210" spans="1:12" ht="14.25" x14ac:dyDescent="0.2">
      <c r="A210" s="176" t="s">
        <v>223</v>
      </c>
      <c r="B210" s="177">
        <v>2020</v>
      </c>
      <c r="C210" s="176">
        <v>45564</v>
      </c>
      <c r="D210" s="183">
        <v>56</v>
      </c>
      <c r="E210" s="184"/>
      <c r="F210" s="178"/>
      <c r="G210" s="178"/>
      <c r="H210" s="178"/>
      <c r="I210" s="178"/>
      <c r="J210" s="178"/>
      <c r="K210" s="178"/>
      <c r="L210" s="178"/>
    </row>
    <row r="211" spans="1:12" ht="14.25" x14ac:dyDescent="0.2">
      <c r="A211" s="176" t="s">
        <v>224</v>
      </c>
      <c r="B211" s="177">
        <v>2020</v>
      </c>
      <c r="C211" s="176">
        <f t="shared" ref="C211:C233" si="4">F211+H211+J211+L211</f>
        <v>1995</v>
      </c>
      <c r="D211" s="183">
        <v>3</v>
      </c>
      <c r="E211" s="184">
        <v>10</v>
      </c>
      <c r="F211" s="178">
        <f>117+19</f>
        <v>136</v>
      </c>
      <c r="G211" s="178">
        <v>11</v>
      </c>
      <c r="H211" s="178">
        <f>686+91</f>
        <v>777</v>
      </c>
      <c r="I211" s="178">
        <v>3</v>
      </c>
      <c r="J211" s="178">
        <v>804</v>
      </c>
      <c r="K211" s="178">
        <v>3</v>
      </c>
      <c r="L211" s="178">
        <v>278</v>
      </c>
    </row>
    <row r="212" spans="1:12" ht="14.25" x14ac:dyDescent="0.2">
      <c r="A212" s="176" t="s">
        <v>225</v>
      </c>
      <c r="B212" s="177">
        <v>2020</v>
      </c>
      <c r="C212" s="176">
        <f t="shared" si="4"/>
        <v>699</v>
      </c>
      <c r="D212" s="183">
        <v>2</v>
      </c>
      <c r="E212" s="184">
        <v>4</v>
      </c>
      <c r="F212" s="178">
        <v>49</v>
      </c>
      <c r="G212" s="178">
        <v>4</v>
      </c>
      <c r="H212" s="178">
        <v>310</v>
      </c>
      <c r="I212" s="178">
        <v>2</v>
      </c>
      <c r="J212" s="178">
        <v>260</v>
      </c>
      <c r="K212" s="178">
        <v>2</v>
      </c>
      <c r="L212" s="178">
        <v>80</v>
      </c>
    </row>
    <row r="213" spans="1:12" ht="14.25" x14ac:dyDescent="0.2">
      <c r="A213" s="176" t="s">
        <v>226</v>
      </c>
      <c r="B213" s="177">
        <v>2020</v>
      </c>
      <c r="C213" s="176">
        <f t="shared" si="4"/>
        <v>981</v>
      </c>
      <c r="D213" s="183">
        <v>1</v>
      </c>
      <c r="E213" s="184">
        <v>12</v>
      </c>
      <c r="F213" s="178">
        <v>55</v>
      </c>
      <c r="G213" s="178">
        <v>15</v>
      </c>
      <c r="H213" s="178">
        <v>455</v>
      </c>
      <c r="I213" s="178">
        <v>1</v>
      </c>
      <c r="J213" s="178">
        <v>352</v>
      </c>
      <c r="K213" s="178">
        <v>1</v>
      </c>
      <c r="L213" s="178">
        <v>119</v>
      </c>
    </row>
    <row r="214" spans="1:12" ht="14.25" x14ac:dyDescent="0.2">
      <c r="A214" s="176" t="s">
        <v>207</v>
      </c>
      <c r="B214" s="177">
        <v>2021</v>
      </c>
      <c r="C214" s="176">
        <f t="shared" si="4"/>
        <v>3028</v>
      </c>
      <c r="D214" s="183">
        <v>4</v>
      </c>
      <c r="E214" s="184">
        <v>37</v>
      </c>
      <c r="F214" s="178">
        <v>188</v>
      </c>
      <c r="G214" s="178">
        <v>36</v>
      </c>
      <c r="H214" s="178">
        <v>1264</v>
      </c>
      <c r="I214" s="178">
        <v>9</v>
      </c>
      <c r="J214" s="178">
        <v>1232</v>
      </c>
      <c r="K214" s="178">
        <v>7</v>
      </c>
      <c r="L214" s="178">
        <v>344</v>
      </c>
    </row>
    <row r="215" spans="1:12" ht="14.25" x14ac:dyDescent="0.2">
      <c r="A215" s="176" t="s">
        <v>208</v>
      </c>
      <c r="B215" s="177">
        <v>2021</v>
      </c>
      <c r="C215" s="176">
        <f t="shared" si="4"/>
        <v>234</v>
      </c>
      <c r="D215" s="183">
        <v>2</v>
      </c>
      <c r="E215" s="184">
        <v>4</v>
      </c>
      <c r="F215" s="178">
        <v>13</v>
      </c>
      <c r="G215" s="178">
        <v>6</v>
      </c>
      <c r="H215" s="178">
        <v>89</v>
      </c>
      <c r="I215" s="178">
        <v>2</v>
      </c>
      <c r="J215" s="178">
        <v>97</v>
      </c>
      <c r="K215" s="178">
        <v>2</v>
      </c>
      <c r="L215" s="178">
        <v>35</v>
      </c>
    </row>
    <row r="216" spans="1:12" ht="14.25" x14ac:dyDescent="0.2">
      <c r="A216" s="176" t="s">
        <v>209</v>
      </c>
      <c r="B216" s="177">
        <v>2021</v>
      </c>
      <c r="C216" s="176">
        <f t="shared" si="4"/>
        <v>120</v>
      </c>
      <c r="D216" s="183">
        <v>1</v>
      </c>
      <c r="E216" s="184">
        <v>1</v>
      </c>
      <c r="F216" s="178">
        <v>7</v>
      </c>
      <c r="G216" s="178">
        <v>1</v>
      </c>
      <c r="H216" s="178">
        <v>50</v>
      </c>
      <c r="I216" s="178">
        <v>1</v>
      </c>
      <c r="J216" s="178">
        <v>49</v>
      </c>
      <c r="K216" s="178">
        <v>1</v>
      </c>
      <c r="L216" s="178">
        <v>14</v>
      </c>
    </row>
    <row r="217" spans="1:12" ht="14.25" x14ac:dyDescent="0.2">
      <c r="A217" s="176" t="s">
        <v>210</v>
      </c>
      <c r="B217" s="177">
        <v>2021</v>
      </c>
      <c r="C217" s="176">
        <f t="shared" si="4"/>
        <v>419</v>
      </c>
      <c r="D217" s="183">
        <v>1</v>
      </c>
      <c r="E217" s="184">
        <v>4</v>
      </c>
      <c r="F217" s="178">
        <v>28</v>
      </c>
      <c r="G217" s="178">
        <v>4</v>
      </c>
      <c r="H217" s="178">
        <v>190</v>
      </c>
      <c r="I217" s="178">
        <v>1</v>
      </c>
      <c r="J217" s="178">
        <v>144</v>
      </c>
      <c r="K217" s="178">
        <v>1</v>
      </c>
      <c r="L217" s="178">
        <v>57</v>
      </c>
    </row>
    <row r="218" spans="1:12" ht="14.25" x14ac:dyDescent="0.2">
      <c r="A218" s="176" t="s">
        <v>211</v>
      </c>
      <c r="B218" s="177">
        <v>2021</v>
      </c>
      <c r="C218" s="176">
        <f t="shared" si="4"/>
        <v>352</v>
      </c>
      <c r="D218" s="183">
        <v>1</v>
      </c>
      <c r="E218" s="184">
        <v>4</v>
      </c>
      <c r="F218" s="178">
        <v>27</v>
      </c>
      <c r="G218" s="178">
        <v>4</v>
      </c>
      <c r="H218" s="178">
        <v>121</v>
      </c>
      <c r="I218" s="178">
        <v>1</v>
      </c>
      <c r="J218" s="178">
        <v>152</v>
      </c>
      <c r="K218" s="178">
        <v>1</v>
      </c>
      <c r="L218" s="178">
        <v>52</v>
      </c>
    </row>
    <row r="219" spans="1:12" ht="14.25" x14ac:dyDescent="0.2">
      <c r="A219" s="176" t="s">
        <v>212</v>
      </c>
      <c r="B219" s="177">
        <v>2021</v>
      </c>
      <c r="C219" s="176">
        <f t="shared" si="4"/>
        <v>839</v>
      </c>
      <c r="D219" s="183">
        <v>2</v>
      </c>
      <c r="E219" s="184">
        <v>7</v>
      </c>
      <c r="F219" s="178">
        <v>55</v>
      </c>
      <c r="G219" s="178">
        <v>8</v>
      </c>
      <c r="H219" s="178">
        <v>305</v>
      </c>
      <c r="I219" s="178">
        <v>2</v>
      </c>
      <c r="J219" s="178">
        <v>348</v>
      </c>
      <c r="K219" s="178">
        <v>2</v>
      </c>
      <c r="L219" s="178">
        <v>131</v>
      </c>
    </row>
    <row r="220" spans="1:12" ht="14.25" x14ac:dyDescent="0.2">
      <c r="A220" s="176" t="s">
        <v>213</v>
      </c>
      <c r="B220" s="177">
        <v>2021</v>
      </c>
      <c r="C220" s="176">
        <f t="shared" si="4"/>
        <v>925</v>
      </c>
      <c r="D220" s="183">
        <v>2</v>
      </c>
      <c r="E220" s="184">
        <v>10</v>
      </c>
      <c r="F220" s="178">
        <v>48</v>
      </c>
      <c r="G220" s="178">
        <v>11</v>
      </c>
      <c r="H220" s="178">
        <v>402</v>
      </c>
      <c r="I220" s="178">
        <v>2</v>
      </c>
      <c r="J220" s="178">
        <v>354</v>
      </c>
      <c r="K220" s="178">
        <v>2</v>
      </c>
      <c r="L220" s="178">
        <v>121</v>
      </c>
    </row>
    <row r="221" spans="1:12" ht="14.25" x14ac:dyDescent="0.2">
      <c r="A221" s="176" t="s">
        <v>214</v>
      </c>
      <c r="B221" s="177">
        <v>2021</v>
      </c>
      <c r="C221" s="176">
        <f t="shared" si="4"/>
        <v>397</v>
      </c>
      <c r="D221" s="183">
        <v>1</v>
      </c>
      <c r="E221" s="184">
        <v>3</v>
      </c>
      <c r="F221" s="178">
        <v>28</v>
      </c>
      <c r="G221" s="178">
        <v>4</v>
      </c>
      <c r="H221" s="178">
        <v>181</v>
      </c>
      <c r="I221" s="178">
        <v>1</v>
      </c>
      <c r="J221" s="178">
        <v>130</v>
      </c>
      <c r="K221" s="178">
        <v>1</v>
      </c>
      <c r="L221" s="178">
        <v>58</v>
      </c>
    </row>
    <row r="222" spans="1:12" ht="14.25" x14ac:dyDescent="0.2">
      <c r="A222" s="176" t="s">
        <v>215</v>
      </c>
      <c r="B222" s="177">
        <v>2021</v>
      </c>
      <c r="C222" s="176">
        <f t="shared" si="4"/>
        <v>480</v>
      </c>
      <c r="D222" s="183">
        <v>1</v>
      </c>
      <c r="E222" s="184">
        <v>12</v>
      </c>
      <c r="F222" s="178">
        <v>34</v>
      </c>
      <c r="G222" s="178">
        <v>22</v>
      </c>
      <c r="H222" s="178">
        <v>254</v>
      </c>
      <c r="I222" s="178">
        <v>1</v>
      </c>
      <c r="J222" s="178">
        <v>146</v>
      </c>
      <c r="K222" s="178">
        <v>1</v>
      </c>
      <c r="L222" s="178">
        <v>46</v>
      </c>
    </row>
    <row r="223" spans="1:12" ht="14.25" x14ac:dyDescent="0.2">
      <c r="A223" s="176" t="s">
        <v>216</v>
      </c>
      <c r="B223" s="177">
        <v>2021</v>
      </c>
      <c r="C223" s="176">
        <f t="shared" si="4"/>
        <v>835</v>
      </c>
      <c r="D223" s="183">
        <v>2</v>
      </c>
      <c r="E223" s="184">
        <v>9</v>
      </c>
      <c r="F223" s="178">
        <v>49</v>
      </c>
      <c r="G223" s="178">
        <v>16</v>
      </c>
      <c r="H223" s="178">
        <v>356</v>
      </c>
      <c r="I223" s="178">
        <v>2</v>
      </c>
      <c r="J223" s="178">
        <v>322</v>
      </c>
      <c r="K223" s="178">
        <v>2</v>
      </c>
      <c r="L223" s="178">
        <v>108</v>
      </c>
    </row>
    <row r="224" spans="1:12" ht="14.25" x14ac:dyDescent="0.2">
      <c r="A224" s="176" t="s">
        <v>217</v>
      </c>
      <c r="B224" s="177">
        <v>2021</v>
      </c>
      <c r="C224" s="176">
        <f t="shared" si="4"/>
        <v>899</v>
      </c>
      <c r="D224" s="183">
        <v>2</v>
      </c>
      <c r="E224" s="184">
        <v>7</v>
      </c>
      <c r="F224" s="178">
        <v>60</v>
      </c>
      <c r="G224" s="178">
        <v>8</v>
      </c>
      <c r="H224" s="178">
        <v>382</v>
      </c>
      <c r="I224" s="178">
        <v>2</v>
      </c>
      <c r="J224" s="178">
        <v>331</v>
      </c>
      <c r="K224" s="178">
        <v>2</v>
      </c>
      <c r="L224" s="178">
        <v>126</v>
      </c>
    </row>
    <row r="225" spans="1:12" ht="14.25" x14ac:dyDescent="0.2">
      <c r="A225" s="176" t="s">
        <v>218</v>
      </c>
      <c r="B225" s="177">
        <v>2021</v>
      </c>
      <c r="C225" s="176">
        <f t="shared" si="4"/>
        <v>1935</v>
      </c>
      <c r="D225" s="183">
        <v>2</v>
      </c>
      <c r="E225" s="184">
        <v>8</v>
      </c>
      <c r="F225" s="178">
        <v>142</v>
      </c>
      <c r="G225" s="178">
        <v>8</v>
      </c>
      <c r="H225" s="178">
        <v>815</v>
      </c>
      <c r="I225" s="178">
        <v>2</v>
      </c>
      <c r="J225" s="178">
        <v>703</v>
      </c>
      <c r="K225" s="178">
        <v>2</v>
      </c>
      <c r="L225" s="178">
        <v>275</v>
      </c>
    </row>
    <row r="226" spans="1:12" ht="14.25" x14ac:dyDescent="0.2">
      <c r="A226" s="176" t="s">
        <v>219</v>
      </c>
      <c r="B226" s="177">
        <v>2021</v>
      </c>
      <c r="C226" s="176">
        <f t="shared" si="4"/>
        <v>393</v>
      </c>
      <c r="D226" s="183">
        <v>1</v>
      </c>
      <c r="E226" s="184">
        <v>5</v>
      </c>
      <c r="F226" s="178">
        <v>33</v>
      </c>
      <c r="G226" s="178">
        <v>8</v>
      </c>
      <c r="H226" s="178">
        <v>188</v>
      </c>
      <c r="I226" s="178">
        <v>2</v>
      </c>
      <c r="J226" s="178">
        <v>129</v>
      </c>
      <c r="K226" s="178">
        <v>1</v>
      </c>
      <c r="L226" s="178">
        <v>43</v>
      </c>
    </row>
    <row r="227" spans="1:12" ht="14.25" x14ac:dyDescent="0.2">
      <c r="A227" s="176" t="s">
        <v>220</v>
      </c>
      <c r="B227" s="177">
        <v>2021</v>
      </c>
      <c r="C227" s="176">
        <f t="shared" si="4"/>
        <v>467</v>
      </c>
      <c r="D227" s="183">
        <v>2</v>
      </c>
      <c r="E227" s="184">
        <v>10</v>
      </c>
      <c r="F227" s="178">
        <v>34</v>
      </c>
      <c r="G227" s="178">
        <v>15</v>
      </c>
      <c r="H227" s="178">
        <v>217</v>
      </c>
      <c r="I227" s="178">
        <v>4</v>
      </c>
      <c r="J227" s="178">
        <v>152</v>
      </c>
      <c r="K227" s="178">
        <v>2</v>
      </c>
      <c r="L227" s="178">
        <v>64</v>
      </c>
    </row>
    <row r="228" spans="1:12" ht="14.25" x14ac:dyDescent="0.2">
      <c r="A228" s="176" t="s">
        <v>221</v>
      </c>
      <c r="B228" s="177">
        <v>2021</v>
      </c>
      <c r="C228" s="176">
        <f t="shared" si="4"/>
        <v>1263</v>
      </c>
      <c r="D228" s="183">
        <v>3</v>
      </c>
      <c r="E228" s="184">
        <v>20</v>
      </c>
      <c r="F228" s="178">
        <v>99</v>
      </c>
      <c r="G228" s="178">
        <v>21</v>
      </c>
      <c r="H228" s="178">
        <v>536</v>
      </c>
      <c r="I228" s="178">
        <v>3</v>
      </c>
      <c r="J228" s="178">
        <v>473</v>
      </c>
      <c r="K228" s="178">
        <v>3</v>
      </c>
      <c r="L228" s="178">
        <v>155</v>
      </c>
    </row>
    <row r="229" spans="1:12" ht="14.25" x14ac:dyDescent="0.2">
      <c r="A229" s="176" t="s">
        <v>222</v>
      </c>
      <c r="B229" s="177">
        <v>2021</v>
      </c>
      <c r="C229" s="176">
        <f t="shared" si="4"/>
        <v>308</v>
      </c>
      <c r="D229" s="183">
        <v>1</v>
      </c>
      <c r="E229" s="184">
        <v>9</v>
      </c>
      <c r="F229" s="178">
        <v>23</v>
      </c>
      <c r="G229" s="178">
        <v>13</v>
      </c>
      <c r="H229" s="178">
        <v>149</v>
      </c>
      <c r="I229" s="178">
        <v>1</v>
      </c>
      <c r="J229" s="178">
        <v>104</v>
      </c>
      <c r="K229" s="178">
        <v>1</v>
      </c>
      <c r="L229" s="178">
        <v>32</v>
      </c>
    </row>
    <row r="230" spans="1:12" ht="14.25" x14ac:dyDescent="0.2">
      <c r="A230" s="176" t="s">
        <v>223</v>
      </c>
      <c r="B230" s="177">
        <v>2021</v>
      </c>
      <c r="C230" s="176">
        <f t="shared" si="4"/>
        <v>0</v>
      </c>
      <c r="D230" s="183"/>
      <c r="E230" s="184"/>
      <c r="F230" s="178"/>
      <c r="G230" s="178"/>
      <c r="H230" s="178"/>
      <c r="I230" s="178"/>
      <c r="J230" s="178"/>
      <c r="K230" s="178"/>
      <c r="L230" s="178"/>
    </row>
    <row r="231" spans="1:12" ht="14.25" x14ac:dyDescent="0.2">
      <c r="A231" s="176" t="s">
        <v>224</v>
      </c>
      <c r="B231" s="177">
        <v>2021</v>
      </c>
      <c r="C231" s="176">
        <f t="shared" si="4"/>
        <v>1971</v>
      </c>
      <c r="D231" s="183">
        <v>3</v>
      </c>
      <c r="E231" s="184">
        <v>11</v>
      </c>
      <c r="F231" s="178">
        <v>149</v>
      </c>
      <c r="G231" s="178">
        <v>11</v>
      </c>
      <c r="H231" s="178">
        <v>696</v>
      </c>
      <c r="I231" s="178">
        <v>3</v>
      </c>
      <c r="J231" s="178">
        <v>848</v>
      </c>
      <c r="K231" s="178">
        <v>3</v>
      </c>
      <c r="L231" s="178">
        <v>278</v>
      </c>
    </row>
    <row r="232" spans="1:12" ht="14.25" x14ac:dyDescent="0.2">
      <c r="A232" s="176" t="s">
        <v>225</v>
      </c>
      <c r="B232" s="177">
        <v>2021</v>
      </c>
      <c r="C232" s="176">
        <f t="shared" si="4"/>
        <v>725</v>
      </c>
      <c r="D232" s="183">
        <v>2</v>
      </c>
      <c r="E232" s="184">
        <v>5</v>
      </c>
      <c r="F232" s="178">
        <v>56</v>
      </c>
      <c r="G232" s="178">
        <v>5</v>
      </c>
      <c r="H232" s="178">
        <v>321</v>
      </c>
      <c r="I232" s="178">
        <v>2</v>
      </c>
      <c r="J232" s="178">
        <v>278</v>
      </c>
      <c r="K232" s="178">
        <v>2</v>
      </c>
      <c r="L232" s="178">
        <v>70</v>
      </c>
    </row>
    <row r="233" spans="1:12" ht="14.25" x14ac:dyDescent="0.2">
      <c r="A233" s="176" t="s">
        <v>226</v>
      </c>
      <c r="B233" s="177">
        <v>2021</v>
      </c>
      <c r="C233" s="176">
        <f t="shared" si="4"/>
        <v>1026</v>
      </c>
      <c r="D233" s="183">
        <v>1</v>
      </c>
      <c r="E233" s="184">
        <v>12</v>
      </c>
      <c r="F233" s="178">
        <v>73</v>
      </c>
      <c r="G233" s="178">
        <v>15</v>
      </c>
      <c r="H233" s="178">
        <v>426</v>
      </c>
      <c r="I233" s="178">
        <v>1</v>
      </c>
      <c r="J233" s="178">
        <v>382</v>
      </c>
      <c r="K233" s="178">
        <v>1</v>
      </c>
      <c r="L233" s="178">
        <v>145</v>
      </c>
    </row>
    <row r="234" spans="1:12" ht="14.25" x14ac:dyDescent="0.2">
      <c r="A234" s="185" t="s">
        <v>239</v>
      </c>
      <c r="B234" s="186"/>
      <c r="C234" s="185">
        <f>SUBTOTAL(109,Tabla311[TOTAL GENERAL EST])</f>
        <v>497314</v>
      </c>
      <c r="D234" s="187">
        <f>SUBTOTAL(109,Tabla311[TOTAL GENERAL INST CENTRALES])</f>
        <v>1008</v>
      </c>
      <c r="E234" s="188"/>
      <c r="F234" s="189"/>
      <c r="G234" s="189"/>
      <c r="H234" s="189"/>
      <c r="I234" s="189"/>
      <c r="J234" s="189"/>
      <c r="K234" s="189"/>
      <c r="L234" s="189">
        <f>SUBTOTAL(109,Tabla311[TOTAL ESTUDIANTES 6])</f>
        <v>61345</v>
      </c>
    </row>
    <row r="235" spans="1:12" ht="12.75" x14ac:dyDescent="0.2">
      <c r="A235" s="93"/>
    </row>
    <row r="236" spans="1:12" ht="12.75" x14ac:dyDescent="0.2">
      <c r="A236" s="93"/>
    </row>
    <row r="237" spans="1:12" ht="12.75" x14ac:dyDescent="0.2">
      <c r="A237" s="93"/>
    </row>
    <row r="238" spans="1:12" ht="12.75" x14ac:dyDescent="0.2">
      <c r="A238" s="93"/>
    </row>
    <row r="239" spans="1:12" ht="12.75" x14ac:dyDescent="0.2">
      <c r="A239" s="93"/>
    </row>
    <row r="240" spans="1:12" ht="12.75" x14ac:dyDescent="0.2">
      <c r="A240" s="93"/>
    </row>
    <row r="241" spans="1:1" ht="12.75" x14ac:dyDescent="0.2">
      <c r="A241" s="93"/>
    </row>
    <row r="242" spans="1:1" ht="12.75" x14ac:dyDescent="0.2">
      <c r="A242" s="93"/>
    </row>
    <row r="243" spans="1:1" ht="12.75" x14ac:dyDescent="0.2">
      <c r="A243" s="93"/>
    </row>
    <row r="244" spans="1:1" ht="12.75" x14ac:dyDescent="0.2">
      <c r="A244" s="93"/>
    </row>
    <row r="245" spans="1:1" ht="12.75" x14ac:dyDescent="0.2">
      <c r="A245" s="93"/>
    </row>
    <row r="246" spans="1:1" ht="12.75" x14ac:dyDescent="0.2">
      <c r="A246" s="93"/>
    </row>
    <row r="247" spans="1:1" ht="12.75" x14ac:dyDescent="0.2">
      <c r="A247" s="93"/>
    </row>
    <row r="248" spans="1:1" ht="12.75" x14ac:dyDescent="0.2">
      <c r="A248" s="93"/>
    </row>
    <row r="249" spans="1:1" ht="12.75" x14ac:dyDescent="0.2">
      <c r="A249" s="93"/>
    </row>
    <row r="250" spans="1:1" ht="12.75" x14ac:dyDescent="0.2">
      <c r="A250" s="93"/>
    </row>
    <row r="251" spans="1:1" ht="12.75" x14ac:dyDescent="0.2">
      <c r="A251" s="93"/>
    </row>
    <row r="252" spans="1:1" ht="12.75" x14ac:dyDescent="0.2">
      <c r="A252" s="93"/>
    </row>
    <row r="253" spans="1:1" ht="12.75" x14ac:dyDescent="0.2">
      <c r="A253" s="93"/>
    </row>
    <row r="254" spans="1:1" ht="12.75" x14ac:dyDescent="0.2">
      <c r="A254" s="93"/>
    </row>
    <row r="255" spans="1:1" ht="12.75" x14ac:dyDescent="0.2">
      <c r="A255" s="93"/>
    </row>
    <row r="256" spans="1:1" ht="12.75" x14ac:dyDescent="0.2">
      <c r="A256" s="93"/>
    </row>
    <row r="257" spans="1:1" ht="12.75" x14ac:dyDescent="0.2">
      <c r="A257" s="93"/>
    </row>
    <row r="258" spans="1:1" ht="12.75" x14ac:dyDescent="0.2">
      <c r="A258" s="93"/>
    </row>
    <row r="259" spans="1:1" ht="12.75" x14ac:dyDescent="0.2">
      <c r="A259" s="93"/>
    </row>
    <row r="260" spans="1:1" ht="12.75" x14ac:dyDescent="0.2">
      <c r="A260" s="93"/>
    </row>
    <row r="261" spans="1:1" ht="12.75" x14ac:dyDescent="0.2">
      <c r="A261" s="93"/>
    </row>
    <row r="262" spans="1:1" ht="12.75" x14ac:dyDescent="0.2">
      <c r="A262" s="93"/>
    </row>
    <row r="263" spans="1:1" ht="12.75" x14ac:dyDescent="0.2">
      <c r="A263" s="93"/>
    </row>
    <row r="264" spans="1:1" ht="12.75" x14ac:dyDescent="0.2">
      <c r="A264" s="93"/>
    </row>
    <row r="265" spans="1:1" ht="12.75" x14ac:dyDescent="0.2">
      <c r="A265" s="93"/>
    </row>
    <row r="266" spans="1:1" ht="12.75" x14ac:dyDescent="0.2">
      <c r="A266" s="93"/>
    </row>
    <row r="267" spans="1:1" ht="12.75" x14ac:dyDescent="0.2">
      <c r="A267" s="93"/>
    </row>
    <row r="268" spans="1:1" ht="12.75" x14ac:dyDescent="0.2">
      <c r="A268" s="93"/>
    </row>
    <row r="269" spans="1:1" ht="12.75" x14ac:dyDescent="0.2">
      <c r="A269" s="93"/>
    </row>
    <row r="270" spans="1:1" ht="12.75" x14ac:dyDescent="0.2">
      <c r="A270" s="93"/>
    </row>
    <row r="271" spans="1:1" ht="12.75" x14ac:dyDescent="0.2">
      <c r="A271" s="93"/>
    </row>
    <row r="272" spans="1:1" ht="12.75" x14ac:dyDescent="0.2">
      <c r="A272" s="93"/>
    </row>
    <row r="273" spans="1:1" ht="12.75" x14ac:dyDescent="0.2">
      <c r="A273" s="93"/>
    </row>
    <row r="274" spans="1:1" ht="12.75" x14ac:dyDescent="0.2">
      <c r="A274" s="93"/>
    </row>
    <row r="275" spans="1:1" ht="12.75" x14ac:dyDescent="0.2">
      <c r="A275" s="93"/>
    </row>
    <row r="276" spans="1:1" ht="12.75" x14ac:dyDescent="0.2">
      <c r="A276" s="93"/>
    </row>
    <row r="277" spans="1:1" ht="12.75" x14ac:dyDescent="0.2">
      <c r="A277" s="93"/>
    </row>
    <row r="278" spans="1:1" ht="12.75" x14ac:dyDescent="0.2">
      <c r="A278" s="93"/>
    </row>
    <row r="279" spans="1:1" ht="12.75" x14ac:dyDescent="0.2">
      <c r="A279" s="93"/>
    </row>
    <row r="280" spans="1:1" ht="12.75" x14ac:dyDescent="0.2">
      <c r="A280" s="93"/>
    </row>
    <row r="281" spans="1:1" ht="12.75" x14ac:dyDescent="0.2">
      <c r="A281" s="93"/>
    </row>
    <row r="282" spans="1:1" ht="12.75" x14ac:dyDescent="0.2">
      <c r="A282" s="93"/>
    </row>
    <row r="283" spans="1:1" ht="12.75" x14ac:dyDescent="0.2">
      <c r="A283" s="93"/>
    </row>
    <row r="284" spans="1:1" ht="12.75" x14ac:dyDescent="0.2">
      <c r="A284" s="93"/>
    </row>
    <row r="285" spans="1:1" ht="12.75" x14ac:dyDescent="0.2">
      <c r="A285" s="93"/>
    </row>
    <row r="286" spans="1:1" ht="12.75" x14ac:dyDescent="0.2">
      <c r="A286" s="93"/>
    </row>
    <row r="287" spans="1:1" ht="12.75" x14ac:dyDescent="0.2">
      <c r="A287" s="93"/>
    </row>
    <row r="288" spans="1:1" ht="12.75" x14ac:dyDescent="0.2">
      <c r="A288" s="93"/>
    </row>
    <row r="289" spans="1:1" ht="12.75" x14ac:dyDescent="0.2">
      <c r="A289" s="93"/>
    </row>
    <row r="290" spans="1:1" ht="12.75" x14ac:dyDescent="0.2">
      <c r="A290" s="93"/>
    </row>
    <row r="291" spans="1:1" ht="12.75" x14ac:dyDescent="0.2">
      <c r="A291" s="93"/>
    </row>
    <row r="292" spans="1:1" ht="12.75" x14ac:dyDescent="0.2">
      <c r="A292" s="93"/>
    </row>
    <row r="293" spans="1:1" ht="12.75" x14ac:dyDescent="0.2">
      <c r="A293" s="93"/>
    </row>
    <row r="294" spans="1:1" ht="12.75" x14ac:dyDescent="0.2">
      <c r="A294" s="93"/>
    </row>
    <row r="295" spans="1:1" ht="12.75" x14ac:dyDescent="0.2">
      <c r="A295" s="93"/>
    </row>
    <row r="296" spans="1:1" ht="12.75" x14ac:dyDescent="0.2">
      <c r="A296" s="93"/>
    </row>
    <row r="297" spans="1:1" ht="12.75" x14ac:dyDescent="0.2">
      <c r="A297" s="93"/>
    </row>
    <row r="298" spans="1:1" ht="12.75" x14ac:dyDescent="0.2">
      <c r="A298" s="93"/>
    </row>
    <row r="299" spans="1:1" ht="12.75" x14ac:dyDescent="0.2">
      <c r="A299" s="93"/>
    </row>
    <row r="300" spans="1:1" ht="12.75" x14ac:dyDescent="0.2">
      <c r="A300" s="93"/>
    </row>
    <row r="301" spans="1:1" ht="12.75" x14ac:dyDescent="0.2">
      <c r="A301" s="93"/>
    </row>
    <row r="302" spans="1:1" ht="12.75" x14ac:dyDescent="0.2">
      <c r="A302" s="93"/>
    </row>
    <row r="303" spans="1:1" ht="12.75" x14ac:dyDescent="0.2">
      <c r="A303" s="93"/>
    </row>
    <row r="304" spans="1:1" ht="12.75" x14ac:dyDescent="0.2">
      <c r="A304" s="93"/>
    </row>
    <row r="305" spans="1:1" ht="12.75" x14ac:dyDescent="0.2">
      <c r="A305" s="93"/>
    </row>
    <row r="306" spans="1:1" ht="12.75" x14ac:dyDescent="0.2">
      <c r="A306" s="93"/>
    </row>
    <row r="307" spans="1:1" ht="12.75" x14ac:dyDescent="0.2">
      <c r="A307" s="93"/>
    </row>
    <row r="308" spans="1:1" ht="12.75" x14ac:dyDescent="0.2">
      <c r="A308" s="93"/>
    </row>
    <row r="309" spans="1:1" ht="12.75" x14ac:dyDescent="0.2">
      <c r="A309" s="93"/>
    </row>
    <row r="310" spans="1:1" ht="12.75" x14ac:dyDescent="0.2">
      <c r="A310" s="93"/>
    </row>
    <row r="311" spans="1:1" ht="12.75" x14ac:dyDescent="0.2">
      <c r="A311" s="93"/>
    </row>
    <row r="312" spans="1:1" ht="12.75" x14ac:dyDescent="0.2">
      <c r="A312" s="93"/>
    </row>
    <row r="313" spans="1:1" ht="12.75" x14ac:dyDescent="0.2">
      <c r="A313" s="93"/>
    </row>
    <row r="314" spans="1:1" ht="12.75" x14ac:dyDescent="0.2">
      <c r="A314" s="93"/>
    </row>
    <row r="315" spans="1:1" ht="12.75" x14ac:dyDescent="0.2">
      <c r="A315" s="93"/>
    </row>
    <row r="316" spans="1:1" ht="12.75" x14ac:dyDescent="0.2">
      <c r="A316" s="93"/>
    </row>
    <row r="317" spans="1:1" ht="12.75" x14ac:dyDescent="0.2">
      <c r="A317" s="93"/>
    </row>
    <row r="318" spans="1:1" ht="12.75" x14ac:dyDescent="0.2">
      <c r="A318" s="93"/>
    </row>
    <row r="319" spans="1:1" ht="12.75" x14ac:dyDescent="0.2">
      <c r="A319" s="93"/>
    </row>
    <row r="320" spans="1:1" ht="12.75" x14ac:dyDescent="0.2">
      <c r="A320" s="93"/>
    </row>
    <row r="321" spans="1:1" ht="12.75" x14ac:dyDescent="0.2">
      <c r="A321" s="93"/>
    </row>
    <row r="322" spans="1:1" ht="12.75" x14ac:dyDescent="0.2">
      <c r="A322" s="93"/>
    </row>
    <row r="323" spans="1:1" ht="12.75" x14ac:dyDescent="0.2">
      <c r="A323" s="93"/>
    </row>
    <row r="324" spans="1:1" ht="12.75" x14ac:dyDescent="0.2">
      <c r="A324" s="93"/>
    </row>
    <row r="325" spans="1:1" ht="12.75" x14ac:dyDescent="0.2">
      <c r="A325" s="93"/>
    </row>
    <row r="326" spans="1:1" ht="12.75" x14ac:dyDescent="0.2">
      <c r="A326" s="93"/>
    </row>
    <row r="327" spans="1:1" ht="12.75" x14ac:dyDescent="0.2">
      <c r="A327" s="93"/>
    </row>
    <row r="328" spans="1:1" ht="12.75" x14ac:dyDescent="0.2">
      <c r="A328" s="93"/>
    </row>
    <row r="329" spans="1:1" ht="12.75" x14ac:dyDescent="0.2">
      <c r="A329" s="93"/>
    </row>
    <row r="330" spans="1:1" ht="12.75" x14ac:dyDescent="0.2">
      <c r="A330" s="93"/>
    </row>
    <row r="331" spans="1:1" ht="12.75" x14ac:dyDescent="0.2">
      <c r="A331" s="93"/>
    </row>
    <row r="332" spans="1:1" ht="12.75" x14ac:dyDescent="0.2">
      <c r="A332" s="93"/>
    </row>
    <row r="333" spans="1:1" ht="12.75" x14ac:dyDescent="0.2">
      <c r="A333" s="93"/>
    </row>
    <row r="334" spans="1:1" ht="12.75" x14ac:dyDescent="0.2">
      <c r="A334" s="93"/>
    </row>
    <row r="335" spans="1:1" ht="12.75" x14ac:dyDescent="0.2">
      <c r="A335" s="93"/>
    </row>
    <row r="336" spans="1:1" ht="12.75" x14ac:dyDescent="0.2">
      <c r="A336" s="93"/>
    </row>
    <row r="337" spans="1:1" ht="12.75" x14ac:dyDescent="0.2">
      <c r="A337" s="93"/>
    </row>
    <row r="338" spans="1:1" ht="12.75" x14ac:dyDescent="0.2">
      <c r="A338" s="93"/>
    </row>
    <row r="339" spans="1:1" ht="12.75" x14ac:dyDescent="0.2">
      <c r="A339" s="93"/>
    </row>
    <row r="340" spans="1:1" ht="12.75" x14ac:dyDescent="0.2">
      <c r="A340" s="93"/>
    </row>
    <row r="341" spans="1:1" ht="12.75" x14ac:dyDescent="0.2">
      <c r="A341" s="93"/>
    </row>
    <row r="342" spans="1:1" ht="12.75" x14ac:dyDescent="0.2">
      <c r="A342" s="93"/>
    </row>
    <row r="343" spans="1:1" ht="12.75" x14ac:dyDescent="0.2">
      <c r="A343" s="93"/>
    </row>
    <row r="344" spans="1:1" ht="12.75" x14ac:dyDescent="0.2">
      <c r="A344" s="93"/>
    </row>
    <row r="345" spans="1:1" ht="12.75" x14ac:dyDescent="0.2">
      <c r="A345" s="93"/>
    </row>
    <row r="346" spans="1:1" ht="12.75" x14ac:dyDescent="0.2">
      <c r="A346" s="93"/>
    </row>
    <row r="347" spans="1:1" ht="12.75" x14ac:dyDescent="0.2">
      <c r="A347" s="93"/>
    </row>
    <row r="348" spans="1:1" ht="12.75" x14ac:dyDescent="0.2">
      <c r="A348" s="93"/>
    </row>
    <row r="349" spans="1:1" ht="12.75" x14ac:dyDescent="0.2">
      <c r="A349" s="93"/>
    </row>
    <row r="350" spans="1:1" ht="12.75" x14ac:dyDescent="0.2">
      <c r="A350" s="93"/>
    </row>
    <row r="351" spans="1:1" ht="12.75" x14ac:dyDescent="0.2">
      <c r="A351" s="93"/>
    </row>
    <row r="352" spans="1:1" ht="12.75" x14ac:dyDescent="0.2">
      <c r="A352" s="93"/>
    </row>
    <row r="353" spans="1:1" ht="12.75" x14ac:dyDescent="0.2">
      <c r="A353" s="93"/>
    </row>
    <row r="354" spans="1:1" ht="12.75" x14ac:dyDescent="0.2">
      <c r="A354" s="93"/>
    </row>
    <row r="355" spans="1:1" ht="12.75" x14ac:dyDescent="0.2">
      <c r="A355" s="93"/>
    </row>
    <row r="356" spans="1:1" ht="12.75" x14ac:dyDescent="0.2">
      <c r="A356" s="93"/>
    </row>
    <row r="357" spans="1:1" ht="12.75" x14ac:dyDescent="0.2">
      <c r="A357" s="93"/>
    </row>
    <row r="358" spans="1:1" ht="12.75" x14ac:dyDescent="0.2">
      <c r="A358" s="93"/>
    </row>
    <row r="359" spans="1:1" ht="12.75" x14ac:dyDescent="0.2">
      <c r="A359" s="93"/>
    </row>
    <row r="360" spans="1:1" ht="12.75" x14ac:dyDescent="0.2">
      <c r="A360" s="93"/>
    </row>
    <row r="361" spans="1:1" ht="12.75" x14ac:dyDescent="0.2">
      <c r="A361" s="93"/>
    </row>
    <row r="362" spans="1:1" ht="12.75" x14ac:dyDescent="0.2">
      <c r="A362" s="93"/>
    </row>
    <row r="363" spans="1:1" ht="12.75" x14ac:dyDescent="0.2">
      <c r="A363" s="93"/>
    </row>
    <row r="364" spans="1:1" ht="12.75" x14ac:dyDescent="0.2">
      <c r="A364" s="93"/>
    </row>
    <row r="365" spans="1:1" ht="12.75" x14ac:dyDescent="0.2">
      <c r="A365" s="93"/>
    </row>
    <row r="366" spans="1:1" ht="12.75" x14ac:dyDescent="0.2">
      <c r="A366" s="93"/>
    </row>
    <row r="367" spans="1:1" ht="12.75" x14ac:dyDescent="0.2">
      <c r="A367" s="93"/>
    </row>
    <row r="368" spans="1:1" ht="12.75" x14ac:dyDescent="0.2">
      <c r="A368" s="93"/>
    </row>
    <row r="369" spans="1:1" ht="12.75" x14ac:dyDescent="0.2">
      <c r="A369" s="93"/>
    </row>
    <row r="370" spans="1:1" ht="12.75" x14ac:dyDescent="0.2">
      <c r="A370" s="93"/>
    </row>
    <row r="371" spans="1:1" ht="12.75" x14ac:dyDescent="0.2">
      <c r="A371" s="93"/>
    </row>
    <row r="372" spans="1:1" ht="12.75" x14ac:dyDescent="0.2">
      <c r="A372" s="93"/>
    </row>
    <row r="373" spans="1:1" ht="12.75" x14ac:dyDescent="0.2">
      <c r="A373" s="93"/>
    </row>
    <row r="374" spans="1:1" ht="12.75" x14ac:dyDescent="0.2">
      <c r="A374" s="93"/>
    </row>
    <row r="375" spans="1:1" ht="12.75" x14ac:dyDescent="0.2">
      <c r="A375" s="93"/>
    </row>
    <row r="376" spans="1:1" ht="12.75" x14ac:dyDescent="0.2">
      <c r="A376" s="93"/>
    </row>
    <row r="377" spans="1:1" ht="12.75" x14ac:dyDescent="0.2">
      <c r="A377" s="93"/>
    </row>
    <row r="378" spans="1:1" ht="12.75" x14ac:dyDescent="0.2">
      <c r="A378" s="93"/>
    </row>
    <row r="379" spans="1:1" ht="12.75" x14ac:dyDescent="0.2">
      <c r="A379" s="93"/>
    </row>
    <row r="380" spans="1:1" ht="12.75" x14ac:dyDescent="0.2">
      <c r="A380" s="93"/>
    </row>
    <row r="381" spans="1:1" ht="12.75" x14ac:dyDescent="0.2">
      <c r="A381" s="93"/>
    </row>
    <row r="382" spans="1:1" ht="12.75" x14ac:dyDescent="0.2">
      <c r="A382" s="93"/>
    </row>
    <row r="383" spans="1:1" ht="12.75" x14ac:dyDescent="0.2">
      <c r="A383" s="93"/>
    </row>
    <row r="384" spans="1:1" ht="12.75" x14ac:dyDescent="0.2">
      <c r="A384" s="93"/>
    </row>
    <row r="385" spans="1:1" ht="12.75" x14ac:dyDescent="0.2">
      <c r="A385" s="93"/>
    </row>
    <row r="386" spans="1:1" ht="12.75" x14ac:dyDescent="0.2">
      <c r="A386" s="93"/>
    </row>
    <row r="387" spans="1:1" ht="12.75" x14ac:dyDescent="0.2">
      <c r="A387" s="93"/>
    </row>
    <row r="388" spans="1:1" ht="12.75" x14ac:dyDescent="0.2">
      <c r="A388" s="93"/>
    </row>
    <row r="389" spans="1:1" ht="12.75" x14ac:dyDescent="0.2">
      <c r="A389" s="93"/>
    </row>
    <row r="390" spans="1:1" ht="12.75" x14ac:dyDescent="0.2">
      <c r="A390" s="93"/>
    </row>
    <row r="391" spans="1:1" ht="12.75" x14ac:dyDescent="0.2">
      <c r="A391" s="93"/>
    </row>
    <row r="392" spans="1:1" ht="12.75" x14ac:dyDescent="0.2">
      <c r="A392" s="93"/>
    </row>
    <row r="393" spans="1:1" ht="12.75" x14ac:dyDescent="0.2">
      <c r="A393" s="93"/>
    </row>
    <row r="394" spans="1:1" ht="12.75" x14ac:dyDescent="0.2">
      <c r="A394" s="93"/>
    </row>
    <row r="395" spans="1:1" ht="12.75" x14ac:dyDescent="0.2">
      <c r="A395" s="93"/>
    </row>
    <row r="396" spans="1:1" ht="12.75" x14ac:dyDescent="0.2">
      <c r="A396" s="93"/>
    </row>
    <row r="397" spans="1:1" ht="12.75" x14ac:dyDescent="0.2">
      <c r="A397" s="93"/>
    </row>
    <row r="398" spans="1:1" ht="12.75" x14ac:dyDescent="0.2">
      <c r="A398" s="93"/>
    </row>
    <row r="399" spans="1:1" ht="12.75" x14ac:dyDescent="0.2">
      <c r="A399" s="93"/>
    </row>
    <row r="400" spans="1:1" ht="12.75" x14ac:dyDescent="0.2">
      <c r="A400" s="93"/>
    </row>
    <row r="401" spans="1:1" ht="12.75" x14ac:dyDescent="0.2">
      <c r="A401" s="93"/>
    </row>
    <row r="402" spans="1:1" ht="12.75" x14ac:dyDescent="0.2">
      <c r="A402" s="93"/>
    </row>
    <row r="403" spans="1:1" ht="12.75" x14ac:dyDescent="0.2">
      <c r="A403" s="93"/>
    </row>
    <row r="404" spans="1:1" ht="12.75" x14ac:dyDescent="0.2">
      <c r="A404" s="93"/>
    </row>
    <row r="405" spans="1:1" ht="12.75" x14ac:dyDescent="0.2">
      <c r="A405" s="93"/>
    </row>
    <row r="406" spans="1:1" ht="12.75" x14ac:dyDescent="0.2">
      <c r="A406" s="93"/>
    </row>
    <row r="407" spans="1:1" ht="12.75" x14ac:dyDescent="0.2">
      <c r="A407" s="93"/>
    </row>
    <row r="408" spans="1:1" ht="12.75" x14ac:dyDescent="0.2">
      <c r="A408" s="93"/>
    </row>
    <row r="409" spans="1:1" ht="12.75" x14ac:dyDescent="0.2">
      <c r="A409" s="93"/>
    </row>
    <row r="410" spans="1:1" ht="12.75" x14ac:dyDescent="0.2">
      <c r="A410" s="93"/>
    </row>
    <row r="411" spans="1:1" ht="12.75" x14ac:dyDescent="0.2">
      <c r="A411" s="93"/>
    </row>
    <row r="412" spans="1:1" ht="12.75" x14ac:dyDescent="0.2">
      <c r="A412" s="93"/>
    </row>
    <row r="413" spans="1:1" ht="12.75" x14ac:dyDescent="0.2">
      <c r="A413" s="93"/>
    </row>
    <row r="414" spans="1:1" ht="12.75" x14ac:dyDescent="0.2">
      <c r="A414" s="93"/>
    </row>
    <row r="415" spans="1:1" ht="12.75" x14ac:dyDescent="0.2">
      <c r="A415" s="93"/>
    </row>
    <row r="416" spans="1:1" ht="12.75" x14ac:dyDescent="0.2">
      <c r="A416" s="93"/>
    </row>
    <row r="417" spans="1:1" ht="12.75" x14ac:dyDescent="0.2">
      <c r="A417" s="93"/>
    </row>
    <row r="418" spans="1:1" ht="12.75" x14ac:dyDescent="0.2">
      <c r="A418" s="93"/>
    </row>
    <row r="419" spans="1:1" ht="12.75" x14ac:dyDescent="0.2">
      <c r="A419" s="93"/>
    </row>
    <row r="420" spans="1:1" ht="12.75" x14ac:dyDescent="0.2">
      <c r="A420" s="93"/>
    </row>
    <row r="421" spans="1:1" ht="12.75" x14ac:dyDescent="0.2">
      <c r="A421" s="93"/>
    </row>
    <row r="422" spans="1:1" ht="12.75" x14ac:dyDescent="0.2">
      <c r="A422" s="93"/>
    </row>
    <row r="423" spans="1:1" ht="12.75" x14ac:dyDescent="0.2">
      <c r="A423" s="93"/>
    </row>
    <row r="424" spans="1:1" ht="12.75" x14ac:dyDescent="0.2">
      <c r="A424" s="93"/>
    </row>
    <row r="425" spans="1:1" ht="12.75" x14ac:dyDescent="0.2">
      <c r="A425" s="93"/>
    </row>
    <row r="426" spans="1:1" ht="12.75" x14ac:dyDescent="0.2">
      <c r="A426" s="93"/>
    </row>
    <row r="427" spans="1:1" ht="12.75" x14ac:dyDescent="0.2">
      <c r="A427" s="93"/>
    </row>
    <row r="428" spans="1:1" ht="12.75" x14ac:dyDescent="0.2">
      <c r="A428" s="93"/>
    </row>
    <row r="429" spans="1:1" ht="12.75" x14ac:dyDescent="0.2">
      <c r="A429" s="93"/>
    </row>
    <row r="430" spans="1:1" ht="12.75" x14ac:dyDescent="0.2">
      <c r="A430" s="93"/>
    </row>
    <row r="431" spans="1:1" ht="12.75" x14ac:dyDescent="0.2">
      <c r="A431" s="93"/>
    </row>
    <row r="432" spans="1:1" ht="12.75" x14ac:dyDescent="0.2">
      <c r="A432" s="93"/>
    </row>
    <row r="433" spans="1:1" ht="12.75" x14ac:dyDescent="0.2">
      <c r="A433" s="93"/>
    </row>
    <row r="434" spans="1:1" ht="12.75" x14ac:dyDescent="0.2">
      <c r="A434" s="93"/>
    </row>
    <row r="435" spans="1:1" ht="12.75" x14ac:dyDescent="0.2">
      <c r="A435" s="93"/>
    </row>
    <row r="436" spans="1:1" ht="12.75" x14ac:dyDescent="0.2">
      <c r="A436" s="93"/>
    </row>
    <row r="437" spans="1:1" ht="12.75" x14ac:dyDescent="0.2">
      <c r="A437" s="93"/>
    </row>
    <row r="438" spans="1:1" ht="12.75" x14ac:dyDescent="0.2">
      <c r="A438" s="93"/>
    </row>
    <row r="439" spans="1:1" ht="12.75" x14ac:dyDescent="0.2">
      <c r="A439" s="93"/>
    </row>
    <row r="440" spans="1:1" ht="12.75" x14ac:dyDescent="0.2">
      <c r="A440" s="93"/>
    </row>
    <row r="441" spans="1:1" ht="12.75" x14ac:dyDescent="0.2">
      <c r="A441" s="93"/>
    </row>
    <row r="442" spans="1:1" ht="12.75" x14ac:dyDescent="0.2">
      <c r="A442" s="93"/>
    </row>
    <row r="443" spans="1:1" ht="12.75" x14ac:dyDescent="0.2">
      <c r="A443" s="93"/>
    </row>
    <row r="444" spans="1:1" ht="12.75" x14ac:dyDescent="0.2">
      <c r="A444" s="93"/>
    </row>
    <row r="445" spans="1:1" ht="12.75" x14ac:dyDescent="0.2">
      <c r="A445" s="93"/>
    </row>
    <row r="446" spans="1:1" ht="12.75" x14ac:dyDescent="0.2">
      <c r="A446" s="93"/>
    </row>
    <row r="447" spans="1:1" ht="12.75" x14ac:dyDescent="0.2">
      <c r="A447" s="93"/>
    </row>
    <row r="448" spans="1:1" ht="12.75" x14ac:dyDescent="0.2">
      <c r="A448" s="93"/>
    </row>
    <row r="449" spans="1:1" ht="12.75" x14ac:dyDescent="0.2">
      <c r="A449" s="93"/>
    </row>
    <row r="450" spans="1:1" ht="12.75" x14ac:dyDescent="0.2">
      <c r="A450" s="93"/>
    </row>
    <row r="451" spans="1:1" ht="12.75" x14ac:dyDescent="0.2">
      <c r="A451" s="93"/>
    </row>
    <row r="452" spans="1:1" ht="12.75" x14ac:dyDescent="0.2">
      <c r="A452" s="93"/>
    </row>
    <row r="453" spans="1:1" ht="12.75" x14ac:dyDescent="0.2">
      <c r="A453" s="93"/>
    </row>
    <row r="454" spans="1:1" ht="12.75" x14ac:dyDescent="0.2">
      <c r="A454" s="93"/>
    </row>
    <row r="455" spans="1:1" ht="12.75" x14ac:dyDescent="0.2">
      <c r="A455" s="93"/>
    </row>
    <row r="456" spans="1:1" ht="12.75" x14ac:dyDescent="0.2">
      <c r="A456" s="93"/>
    </row>
    <row r="457" spans="1:1" ht="12.75" x14ac:dyDescent="0.2">
      <c r="A457" s="93"/>
    </row>
    <row r="458" spans="1:1" ht="12.75" x14ac:dyDescent="0.2">
      <c r="A458" s="93"/>
    </row>
    <row r="459" spans="1:1" ht="12.75" x14ac:dyDescent="0.2">
      <c r="A459" s="93"/>
    </row>
    <row r="460" spans="1:1" ht="12.75" x14ac:dyDescent="0.2">
      <c r="A460" s="93"/>
    </row>
    <row r="461" spans="1:1" ht="12.75" x14ac:dyDescent="0.2">
      <c r="A461" s="93"/>
    </row>
    <row r="462" spans="1:1" ht="12.75" x14ac:dyDescent="0.2">
      <c r="A462" s="93"/>
    </row>
    <row r="463" spans="1:1" ht="12.75" x14ac:dyDescent="0.2">
      <c r="A463" s="93"/>
    </row>
    <row r="464" spans="1:1" ht="12.75" x14ac:dyDescent="0.2">
      <c r="A464" s="93"/>
    </row>
    <row r="465" spans="1:1" ht="12.75" x14ac:dyDescent="0.2">
      <c r="A465" s="93"/>
    </row>
    <row r="466" spans="1:1" ht="12.75" x14ac:dyDescent="0.2">
      <c r="A466" s="93"/>
    </row>
    <row r="467" spans="1:1" ht="12.75" x14ac:dyDescent="0.2">
      <c r="A467" s="93"/>
    </row>
    <row r="468" spans="1:1" ht="12.75" x14ac:dyDescent="0.2">
      <c r="A468" s="93"/>
    </row>
    <row r="469" spans="1:1" ht="12.75" x14ac:dyDescent="0.2">
      <c r="A469" s="93"/>
    </row>
    <row r="470" spans="1:1" ht="12.75" x14ac:dyDescent="0.2">
      <c r="A470" s="93"/>
    </row>
    <row r="471" spans="1:1" ht="12.75" x14ac:dyDescent="0.2">
      <c r="A471" s="93"/>
    </row>
    <row r="472" spans="1:1" ht="12.75" x14ac:dyDescent="0.2">
      <c r="A472" s="93"/>
    </row>
    <row r="473" spans="1:1" ht="12.75" x14ac:dyDescent="0.2">
      <c r="A473" s="93"/>
    </row>
    <row r="474" spans="1:1" ht="12.75" x14ac:dyDescent="0.2">
      <c r="A474" s="93"/>
    </row>
    <row r="475" spans="1:1" ht="12.75" x14ac:dyDescent="0.2">
      <c r="A475" s="93"/>
    </row>
    <row r="476" spans="1:1" ht="12.75" x14ac:dyDescent="0.2">
      <c r="A476" s="93"/>
    </row>
    <row r="477" spans="1:1" ht="12.75" x14ac:dyDescent="0.2">
      <c r="A477" s="93"/>
    </row>
    <row r="478" spans="1:1" ht="12.75" x14ac:dyDescent="0.2">
      <c r="A478" s="93"/>
    </row>
    <row r="479" spans="1:1" ht="12.75" x14ac:dyDescent="0.2">
      <c r="A479" s="93"/>
    </row>
    <row r="480" spans="1:1" ht="12.75" x14ac:dyDescent="0.2">
      <c r="A480" s="93"/>
    </row>
    <row r="481" spans="1:1" ht="12.75" x14ac:dyDescent="0.2">
      <c r="A481" s="93"/>
    </row>
    <row r="482" spans="1:1" ht="12.75" x14ac:dyDescent="0.2">
      <c r="A482" s="93"/>
    </row>
    <row r="483" spans="1:1" ht="12.75" x14ac:dyDescent="0.2">
      <c r="A483" s="93"/>
    </row>
    <row r="484" spans="1:1" ht="12.75" x14ac:dyDescent="0.2">
      <c r="A484" s="93"/>
    </row>
    <row r="485" spans="1:1" ht="12.75" x14ac:dyDescent="0.2">
      <c r="A485" s="93"/>
    </row>
    <row r="486" spans="1:1" ht="12.75" x14ac:dyDescent="0.2">
      <c r="A486" s="93"/>
    </row>
    <row r="487" spans="1:1" ht="12.75" x14ac:dyDescent="0.2">
      <c r="A487" s="93"/>
    </row>
    <row r="488" spans="1:1" ht="12.75" x14ac:dyDescent="0.2">
      <c r="A488" s="93"/>
    </row>
    <row r="489" spans="1:1" ht="12.75" x14ac:dyDescent="0.2">
      <c r="A489" s="93"/>
    </row>
    <row r="490" spans="1:1" ht="12.75" x14ac:dyDescent="0.2">
      <c r="A490" s="93"/>
    </row>
    <row r="491" spans="1:1" ht="12.75" x14ac:dyDescent="0.2">
      <c r="A491" s="93"/>
    </row>
    <row r="492" spans="1:1" ht="12.75" x14ac:dyDescent="0.2">
      <c r="A492" s="93"/>
    </row>
    <row r="493" spans="1:1" ht="12.75" x14ac:dyDescent="0.2">
      <c r="A493" s="93"/>
    </row>
    <row r="494" spans="1:1" ht="12.75" x14ac:dyDescent="0.2">
      <c r="A494" s="93"/>
    </row>
    <row r="495" spans="1:1" ht="12.75" x14ac:dyDescent="0.2">
      <c r="A495" s="93"/>
    </row>
    <row r="496" spans="1:1" ht="12.75" x14ac:dyDescent="0.2">
      <c r="A496" s="93"/>
    </row>
    <row r="497" spans="1:1" ht="12.75" x14ac:dyDescent="0.2">
      <c r="A497" s="93"/>
    </row>
    <row r="498" spans="1:1" ht="12.75" x14ac:dyDescent="0.2">
      <c r="A498" s="93"/>
    </row>
    <row r="499" spans="1:1" ht="12.75" x14ac:dyDescent="0.2">
      <c r="A499" s="93"/>
    </row>
    <row r="500" spans="1:1" ht="12.75" x14ac:dyDescent="0.2">
      <c r="A500" s="93"/>
    </row>
    <row r="501" spans="1:1" ht="12.75" x14ac:dyDescent="0.2">
      <c r="A501" s="93"/>
    </row>
    <row r="502" spans="1:1" ht="12.75" x14ac:dyDescent="0.2">
      <c r="A502" s="93"/>
    </row>
    <row r="503" spans="1:1" ht="12.75" x14ac:dyDescent="0.2">
      <c r="A503" s="93"/>
    </row>
    <row r="504" spans="1:1" ht="12.75" x14ac:dyDescent="0.2">
      <c r="A504" s="93"/>
    </row>
    <row r="505" spans="1:1" ht="12.75" x14ac:dyDescent="0.2">
      <c r="A505" s="93"/>
    </row>
    <row r="506" spans="1:1" ht="12.75" x14ac:dyDescent="0.2">
      <c r="A506" s="93"/>
    </row>
    <row r="507" spans="1:1" ht="12.75" x14ac:dyDescent="0.2">
      <c r="A507" s="93"/>
    </row>
    <row r="508" spans="1:1" ht="12.75" x14ac:dyDescent="0.2">
      <c r="A508" s="93"/>
    </row>
    <row r="509" spans="1:1" ht="12.75" x14ac:dyDescent="0.2">
      <c r="A509" s="93"/>
    </row>
    <row r="510" spans="1:1" ht="12.75" x14ac:dyDescent="0.2">
      <c r="A510" s="93"/>
    </row>
    <row r="511" spans="1:1" ht="12.75" x14ac:dyDescent="0.2">
      <c r="A511" s="93"/>
    </row>
    <row r="512" spans="1:1" ht="12.75" x14ac:dyDescent="0.2">
      <c r="A512" s="93"/>
    </row>
    <row r="513" spans="1:1" ht="12.75" x14ac:dyDescent="0.2">
      <c r="A513" s="93"/>
    </row>
    <row r="514" spans="1:1" ht="12.75" x14ac:dyDescent="0.2">
      <c r="A514" s="93"/>
    </row>
    <row r="515" spans="1:1" ht="12.75" x14ac:dyDescent="0.2">
      <c r="A515" s="93"/>
    </row>
    <row r="516" spans="1:1" ht="12.75" x14ac:dyDescent="0.2">
      <c r="A516" s="93"/>
    </row>
    <row r="517" spans="1:1" ht="12.75" x14ac:dyDescent="0.2">
      <c r="A517" s="93"/>
    </row>
    <row r="518" spans="1:1" ht="12.75" x14ac:dyDescent="0.2">
      <c r="A518" s="93"/>
    </row>
    <row r="519" spans="1:1" ht="12.75" x14ac:dyDescent="0.2">
      <c r="A519" s="93"/>
    </row>
    <row r="520" spans="1:1" ht="12.75" x14ac:dyDescent="0.2">
      <c r="A520" s="93"/>
    </row>
    <row r="521" spans="1:1" ht="12.75" x14ac:dyDescent="0.2">
      <c r="A521" s="93"/>
    </row>
    <row r="522" spans="1:1" ht="12.75" x14ac:dyDescent="0.2">
      <c r="A522" s="93"/>
    </row>
    <row r="523" spans="1:1" ht="12.75" x14ac:dyDescent="0.2">
      <c r="A523" s="93"/>
    </row>
    <row r="524" spans="1:1" ht="12.75" x14ac:dyDescent="0.2">
      <c r="A524" s="93"/>
    </row>
    <row r="525" spans="1:1" ht="12.75" x14ac:dyDescent="0.2">
      <c r="A525" s="93"/>
    </row>
    <row r="526" spans="1:1" ht="12.75" x14ac:dyDescent="0.2">
      <c r="A526" s="93"/>
    </row>
    <row r="527" spans="1:1" ht="12.75" x14ac:dyDescent="0.2">
      <c r="A527" s="93"/>
    </row>
    <row r="528" spans="1:1" ht="12.75" x14ac:dyDescent="0.2">
      <c r="A528" s="93"/>
    </row>
    <row r="529" spans="1:1" ht="12.75" x14ac:dyDescent="0.2">
      <c r="A529" s="93"/>
    </row>
    <row r="530" spans="1:1" ht="12.75" x14ac:dyDescent="0.2">
      <c r="A530" s="93"/>
    </row>
    <row r="531" spans="1:1" ht="12.75" x14ac:dyDescent="0.2">
      <c r="A531" s="93"/>
    </row>
    <row r="532" spans="1:1" ht="12.75" x14ac:dyDescent="0.2">
      <c r="A532" s="93"/>
    </row>
    <row r="533" spans="1:1" ht="12.75" x14ac:dyDescent="0.2">
      <c r="A533" s="93"/>
    </row>
    <row r="534" spans="1:1" ht="12.75" x14ac:dyDescent="0.2">
      <c r="A534" s="93"/>
    </row>
    <row r="535" spans="1:1" ht="12.75" x14ac:dyDescent="0.2">
      <c r="A535" s="93"/>
    </row>
    <row r="536" spans="1:1" ht="12.75" x14ac:dyDescent="0.2">
      <c r="A536" s="93"/>
    </row>
    <row r="537" spans="1:1" ht="12.75" x14ac:dyDescent="0.2">
      <c r="A537" s="93"/>
    </row>
    <row r="538" spans="1:1" ht="12.75" x14ac:dyDescent="0.2">
      <c r="A538" s="93"/>
    </row>
    <row r="539" spans="1:1" ht="12.75" x14ac:dyDescent="0.2">
      <c r="A539" s="93"/>
    </row>
    <row r="540" spans="1:1" ht="12.75" x14ac:dyDescent="0.2">
      <c r="A540" s="93"/>
    </row>
    <row r="541" spans="1:1" ht="12.75" x14ac:dyDescent="0.2">
      <c r="A541" s="93"/>
    </row>
    <row r="542" spans="1:1" ht="12.75" x14ac:dyDescent="0.2">
      <c r="A542" s="93"/>
    </row>
    <row r="543" spans="1:1" ht="12.75" x14ac:dyDescent="0.2">
      <c r="A543" s="93"/>
    </row>
    <row r="544" spans="1:1" ht="12.75" x14ac:dyDescent="0.2">
      <c r="A544" s="93"/>
    </row>
    <row r="545" spans="1:1" ht="12.75" x14ac:dyDescent="0.2">
      <c r="A545" s="93"/>
    </row>
    <row r="546" spans="1:1" ht="12.75" x14ac:dyDescent="0.2">
      <c r="A546" s="93"/>
    </row>
    <row r="547" spans="1:1" ht="12.75" x14ac:dyDescent="0.2">
      <c r="A547" s="93"/>
    </row>
    <row r="548" spans="1:1" ht="12.75" x14ac:dyDescent="0.2">
      <c r="A548" s="93"/>
    </row>
    <row r="549" spans="1:1" ht="12.75" x14ac:dyDescent="0.2">
      <c r="A549" s="93"/>
    </row>
    <row r="550" spans="1:1" ht="12.75" x14ac:dyDescent="0.2">
      <c r="A550" s="93"/>
    </row>
    <row r="551" spans="1:1" ht="12.75" x14ac:dyDescent="0.2">
      <c r="A551" s="93"/>
    </row>
    <row r="552" spans="1:1" ht="12.75" x14ac:dyDescent="0.2">
      <c r="A552" s="93"/>
    </row>
    <row r="553" spans="1:1" ht="12.75" x14ac:dyDescent="0.2">
      <c r="A553" s="93"/>
    </row>
    <row r="554" spans="1:1" ht="12.75" x14ac:dyDescent="0.2">
      <c r="A554" s="93"/>
    </row>
    <row r="555" spans="1:1" ht="12.75" x14ac:dyDescent="0.2">
      <c r="A555" s="93"/>
    </row>
    <row r="556" spans="1:1" ht="12.75" x14ac:dyDescent="0.2">
      <c r="A556" s="93"/>
    </row>
    <row r="557" spans="1:1" ht="12.75" x14ac:dyDescent="0.2">
      <c r="A557" s="93"/>
    </row>
    <row r="558" spans="1:1" ht="12.75" x14ac:dyDescent="0.2">
      <c r="A558" s="93"/>
    </row>
    <row r="559" spans="1:1" ht="12.75" x14ac:dyDescent="0.2">
      <c r="A559" s="93"/>
    </row>
    <row r="560" spans="1:1" ht="12.75" x14ac:dyDescent="0.2">
      <c r="A560" s="93"/>
    </row>
    <row r="561" spans="1:1" ht="12.75" x14ac:dyDescent="0.2">
      <c r="A561" s="93"/>
    </row>
    <row r="562" spans="1:1" ht="12.75" x14ac:dyDescent="0.2">
      <c r="A562" s="93"/>
    </row>
    <row r="563" spans="1:1" ht="12.75" x14ac:dyDescent="0.2">
      <c r="A563" s="93"/>
    </row>
    <row r="564" spans="1:1" ht="12.75" x14ac:dyDescent="0.2">
      <c r="A564" s="93"/>
    </row>
    <row r="565" spans="1:1" ht="12.75" x14ac:dyDescent="0.2">
      <c r="A565" s="93"/>
    </row>
    <row r="566" spans="1:1" ht="12.75" x14ac:dyDescent="0.2">
      <c r="A566" s="93"/>
    </row>
    <row r="567" spans="1:1" ht="12.75" x14ac:dyDescent="0.2">
      <c r="A567" s="93"/>
    </row>
    <row r="568" spans="1:1" ht="12.75" x14ac:dyDescent="0.2">
      <c r="A568" s="93"/>
    </row>
    <row r="569" spans="1:1" ht="12.75" x14ac:dyDescent="0.2">
      <c r="A569" s="93"/>
    </row>
    <row r="570" spans="1:1" ht="12.75" x14ac:dyDescent="0.2">
      <c r="A570" s="93"/>
    </row>
    <row r="571" spans="1:1" ht="12.75" x14ac:dyDescent="0.2">
      <c r="A571" s="93"/>
    </row>
    <row r="572" spans="1:1" ht="12.75" x14ac:dyDescent="0.2">
      <c r="A572" s="93"/>
    </row>
    <row r="573" spans="1:1" ht="12.75" x14ac:dyDescent="0.2">
      <c r="A573" s="93"/>
    </row>
    <row r="574" spans="1:1" ht="12.75" x14ac:dyDescent="0.2">
      <c r="A574" s="93"/>
    </row>
    <row r="575" spans="1:1" ht="12.75" x14ac:dyDescent="0.2">
      <c r="A575" s="93"/>
    </row>
    <row r="576" spans="1:1" ht="12.75" x14ac:dyDescent="0.2">
      <c r="A576" s="93"/>
    </row>
    <row r="577" spans="1:1" ht="12.75" x14ac:dyDescent="0.2">
      <c r="A577" s="93"/>
    </row>
    <row r="578" spans="1:1" ht="12.75" x14ac:dyDescent="0.2">
      <c r="A578" s="93"/>
    </row>
    <row r="579" spans="1:1" ht="12.75" x14ac:dyDescent="0.2">
      <c r="A579" s="93"/>
    </row>
    <row r="580" spans="1:1" ht="12.75" x14ac:dyDescent="0.2">
      <c r="A580" s="93"/>
    </row>
    <row r="581" spans="1:1" ht="12.75" x14ac:dyDescent="0.2">
      <c r="A581" s="93"/>
    </row>
    <row r="582" spans="1:1" ht="12.75" x14ac:dyDescent="0.2">
      <c r="A582" s="93"/>
    </row>
    <row r="583" spans="1:1" ht="12.75" x14ac:dyDescent="0.2">
      <c r="A583" s="93"/>
    </row>
    <row r="584" spans="1:1" ht="12.75" x14ac:dyDescent="0.2">
      <c r="A584" s="93"/>
    </row>
    <row r="585" spans="1:1" ht="12.75" x14ac:dyDescent="0.2">
      <c r="A585" s="93"/>
    </row>
    <row r="586" spans="1:1" ht="12.75" x14ac:dyDescent="0.2">
      <c r="A586" s="93"/>
    </row>
    <row r="587" spans="1:1" ht="12.75" x14ac:dyDescent="0.2">
      <c r="A587" s="93"/>
    </row>
    <row r="588" spans="1:1" ht="12.75" x14ac:dyDescent="0.2">
      <c r="A588" s="93"/>
    </row>
    <row r="589" spans="1:1" ht="12.75" x14ac:dyDescent="0.2">
      <c r="A589" s="93"/>
    </row>
    <row r="590" spans="1:1" ht="12.75" x14ac:dyDescent="0.2">
      <c r="A590" s="93"/>
    </row>
    <row r="591" spans="1:1" ht="12.75" x14ac:dyDescent="0.2">
      <c r="A591" s="93"/>
    </row>
    <row r="592" spans="1:1" ht="12.75" x14ac:dyDescent="0.2">
      <c r="A592" s="93"/>
    </row>
    <row r="593" spans="1:1" ht="12.75" x14ac:dyDescent="0.2">
      <c r="A593" s="93"/>
    </row>
    <row r="594" spans="1:1" ht="12.75" x14ac:dyDescent="0.2">
      <c r="A594" s="93"/>
    </row>
    <row r="595" spans="1:1" ht="12.75" x14ac:dyDescent="0.2">
      <c r="A595" s="93"/>
    </row>
    <row r="596" spans="1:1" ht="12.75" x14ac:dyDescent="0.2">
      <c r="A596" s="93"/>
    </row>
    <row r="597" spans="1:1" ht="12.75" x14ac:dyDescent="0.2">
      <c r="A597" s="93"/>
    </row>
    <row r="598" spans="1:1" ht="12.75" x14ac:dyDescent="0.2">
      <c r="A598" s="93"/>
    </row>
    <row r="599" spans="1:1" ht="12.75" x14ac:dyDescent="0.2">
      <c r="A599" s="93"/>
    </row>
    <row r="600" spans="1:1" ht="12.75" x14ac:dyDescent="0.2">
      <c r="A600" s="93"/>
    </row>
    <row r="601" spans="1:1" ht="15.75" customHeight="1" x14ac:dyDescent="0.2">
      <c r="A601" s="93"/>
    </row>
  </sheetData>
  <mergeCells count="5">
    <mergeCell ref="A1:G1"/>
    <mergeCell ref="E12:F12"/>
    <mergeCell ref="G12:H12"/>
    <mergeCell ref="I12:J12"/>
    <mergeCell ref="K12:L12"/>
  </mergeCells>
  <conditionalFormatting sqref="A12:D12">
    <cfRule type="notContainsBlanks" dxfId="82" priority="1">
      <formula>LEN(TRIM(A12))&gt;0</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A2" sqref="A2"/>
    </sheetView>
  </sheetViews>
  <sheetFormatPr baseColWidth="10" defaultRowHeight="12.75" x14ac:dyDescent="0.2"/>
  <cols>
    <col min="1" max="16384" width="11.42578125" style="4"/>
  </cols>
  <sheetData>
    <row r="2" spans="2:4" ht="15" x14ac:dyDescent="0.25">
      <c r="B2" s="8" t="s">
        <v>0</v>
      </c>
      <c r="C2" s="8" t="s">
        <v>1</v>
      </c>
      <c r="D2" s="8" t="s">
        <v>4</v>
      </c>
    </row>
    <row r="3" spans="2:4" ht="15" x14ac:dyDescent="0.25">
      <c r="B3" s="5" t="s">
        <v>223</v>
      </c>
      <c r="C3" s="5">
        <v>2018</v>
      </c>
      <c r="D3" s="10">
        <v>27301</v>
      </c>
    </row>
    <row r="4" spans="2:4" ht="15" x14ac:dyDescent="0.25">
      <c r="B4" s="1" t="s">
        <v>223</v>
      </c>
      <c r="C4" s="1">
        <v>2019</v>
      </c>
      <c r="D4" s="9">
        <v>27801</v>
      </c>
    </row>
    <row r="5" spans="2:4" ht="15" x14ac:dyDescent="0.25">
      <c r="B5" s="5" t="s">
        <v>223</v>
      </c>
      <c r="C5" s="5">
        <v>2020</v>
      </c>
      <c r="D5" s="10">
        <v>45564</v>
      </c>
    </row>
    <row r="6" spans="2:4" ht="15" x14ac:dyDescent="0.25">
      <c r="B6" s="1" t="s">
        <v>223</v>
      </c>
      <c r="C6" s="1">
        <v>2021</v>
      </c>
      <c r="D6" s="9" t="s">
        <v>348</v>
      </c>
    </row>
    <row r="7" spans="2:4" x14ac:dyDescent="0.2">
      <c r="B7"/>
      <c r="C7"/>
      <c r="D7"/>
    </row>
    <row r="8" spans="2:4" ht="15" x14ac:dyDescent="0.25">
      <c r="B8" s="8" t="s">
        <v>0</v>
      </c>
      <c r="C8" s="8" t="s">
        <v>1</v>
      </c>
      <c r="D8" s="8" t="s">
        <v>4</v>
      </c>
    </row>
    <row r="9" spans="2:4" ht="15" x14ac:dyDescent="0.25">
      <c r="B9" s="5" t="s">
        <v>218</v>
      </c>
      <c r="C9" s="5">
        <v>2018</v>
      </c>
      <c r="D9" s="12">
        <v>2837</v>
      </c>
    </row>
    <row r="10" spans="2:4" ht="15" x14ac:dyDescent="0.25">
      <c r="B10" s="1" t="s">
        <v>218</v>
      </c>
      <c r="C10" s="1">
        <v>2019</v>
      </c>
      <c r="D10" s="11">
        <v>3009</v>
      </c>
    </row>
    <row r="11" spans="2:4" ht="15" x14ac:dyDescent="0.25">
      <c r="B11" s="5" t="s">
        <v>218</v>
      </c>
      <c r="C11" s="5">
        <v>2020</v>
      </c>
      <c r="D11" s="12">
        <v>3133</v>
      </c>
    </row>
    <row r="12" spans="2:4" ht="15" x14ac:dyDescent="0.25">
      <c r="B12" s="1" t="s">
        <v>218</v>
      </c>
      <c r="C12" s="1">
        <v>2021</v>
      </c>
      <c r="D12" s="11">
        <v>1935</v>
      </c>
    </row>
    <row r="13" spans="2:4" x14ac:dyDescent="0.2">
      <c r="B13"/>
      <c r="C13"/>
      <c r="D13"/>
    </row>
    <row r="14" spans="2:4" ht="15" x14ac:dyDescent="0.25">
      <c r="B14" s="8" t="s">
        <v>0</v>
      </c>
      <c r="C14" s="8" t="s">
        <v>1</v>
      </c>
      <c r="D14" s="8" t="s">
        <v>4</v>
      </c>
    </row>
    <row r="15" spans="2:4" ht="15" x14ac:dyDescent="0.25">
      <c r="B15" s="5" t="s">
        <v>224</v>
      </c>
      <c r="C15" s="5">
        <v>2018</v>
      </c>
      <c r="D15" s="12">
        <v>2020</v>
      </c>
    </row>
    <row r="16" spans="2:4" ht="15" x14ac:dyDescent="0.25">
      <c r="B16" s="1" t="s">
        <v>224</v>
      </c>
      <c r="C16" s="1">
        <v>2019</v>
      </c>
      <c r="D16" s="11">
        <v>2025</v>
      </c>
    </row>
    <row r="17" spans="2:4" ht="15" x14ac:dyDescent="0.25">
      <c r="B17" s="5" t="s">
        <v>224</v>
      </c>
      <c r="C17" s="5">
        <v>2020</v>
      </c>
      <c r="D17" s="12">
        <v>1995</v>
      </c>
    </row>
    <row r="18" spans="2:4" ht="15" x14ac:dyDescent="0.25">
      <c r="B18" s="1" t="s">
        <v>224</v>
      </c>
      <c r="C18" s="1">
        <v>2021</v>
      </c>
      <c r="D18" s="11">
        <v>1971</v>
      </c>
    </row>
    <row r="19" spans="2:4" x14ac:dyDescent="0.2">
      <c r="B19"/>
      <c r="C19"/>
      <c r="D19"/>
    </row>
    <row r="20" spans="2:4" ht="15" x14ac:dyDescent="0.25">
      <c r="B20" s="8" t="s">
        <v>0</v>
      </c>
      <c r="C20" s="8" t="s">
        <v>1</v>
      </c>
      <c r="D20" s="8" t="s">
        <v>4</v>
      </c>
    </row>
    <row r="21" spans="2:4" ht="15" x14ac:dyDescent="0.25">
      <c r="B21" s="5" t="s">
        <v>207</v>
      </c>
      <c r="C21" s="5">
        <v>2018</v>
      </c>
      <c r="D21" s="12">
        <v>3300</v>
      </c>
    </row>
    <row r="22" spans="2:4" ht="15" x14ac:dyDescent="0.25">
      <c r="B22" s="1" t="s">
        <v>207</v>
      </c>
      <c r="C22" s="1">
        <v>2019</v>
      </c>
      <c r="D22" s="11">
        <v>3254</v>
      </c>
    </row>
    <row r="23" spans="2:4" ht="15" x14ac:dyDescent="0.25">
      <c r="B23" s="5" t="s">
        <v>207</v>
      </c>
      <c r="C23" s="5">
        <v>2020</v>
      </c>
      <c r="D23" s="12">
        <v>3150</v>
      </c>
    </row>
    <row r="24" spans="2:4" ht="15" x14ac:dyDescent="0.25">
      <c r="B24" s="1" t="s">
        <v>207</v>
      </c>
      <c r="C24" s="1">
        <v>2021</v>
      </c>
      <c r="D24" s="11">
        <v>3028</v>
      </c>
    </row>
    <row r="30" spans="2:4" ht="15" x14ac:dyDescent="0.25">
      <c r="C30" s="390" t="s">
        <v>241</v>
      </c>
      <c r="D30" s="391"/>
    </row>
    <row r="31" spans="2:4" ht="15" x14ac:dyDescent="0.25">
      <c r="C31" s="8" t="s">
        <v>1</v>
      </c>
      <c r="D31" s="8" t="s">
        <v>4</v>
      </c>
    </row>
    <row r="32" spans="2:4" ht="15" x14ac:dyDescent="0.25">
      <c r="C32" s="5">
        <v>2011</v>
      </c>
      <c r="D32" s="12">
        <v>49003</v>
      </c>
    </row>
    <row r="33" spans="3:4" ht="15" x14ac:dyDescent="0.25">
      <c r="C33" s="1">
        <v>2012</v>
      </c>
      <c r="D33" s="11">
        <v>48473</v>
      </c>
    </row>
    <row r="34" spans="3:4" ht="15" x14ac:dyDescent="0.25">
      <c r="C34" s="5">
        <v>2013</v>
      </c>
      <c r="D34" s="12">
        <v>47454</v>
      </c>
    </row>
    <row r="35" spans="3:4" ht="15" x14ac:dyDescent="0.25">
      <c r="C35" s="1">
        <v>2014</v>
      </c>
      <c r="D35" s="11">
        <v>46342</v>
      </c>
    </row>
    <row r="36" spans="3:4" ht="15" x14ac:dyDescent="0.25">
      <c r="C36" s="5">
        <v>2015</v>
      </c>
      <c r="D36" s="12">
        <v>46125</v>
      </c>
    </row>
    <row r="37" spans="3:4" ht="15" x14ac:dyDescent="0.25">
      <c r="C37" s="1">
        <v>2016</v>
      </c>
      <c r="D37" s="11">
        <v>43555</v>
      </c>
    </row>
    <row r="38" spans="3:4" ht="15" x14ac:dyDescent="0.25">
      <c r="C38" s="5">
        <v>2017</v>
      </c>
      <c r="D38" s="12">
        <v>45467</v>
      </c>
    </row>
    <row r="39" spans="3:4" ht="15" x14ac:dyDescent="0.25">
      <c r="C39" s="1">
        <v>2018</v>
      </c>
      <c r="D39" s="11">
        <v>45287</v>
      </c>
    </row>
    <row r="40" spans="3:4" ht="15" x14ac:dyDescent="0.25">
      <c r="C40" s="5">
        <v>2019</v>
      </c>
      <c r="D40" s="12">
        <v>45635</v>
      </c>
    </row>
    <row r="41" spans="3:4" ht="15" x14ac:dyDescent="0.25">
      <c r="C41" s="1">
        <v>2020</v>
      </c>
      <c r="D41" s="11">
        <v>63357</v>
      </c>
    </row>
    <row r="42" spans="3:4" ht="15" x14ac:dyDescent="0.25">
      <c r="C42" s="5">
        <v>2021</v>
      </c>
      <c r="D42" s="12">
        <v>16616</v>
      </c>
    </row>
  </sheetData>
  <mergeCells count="1">
    <mergeCell ref="C30:D3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zoomScaleNormal="100" workbookViewId="0">
      <selection activeCell="L38" sqref="L38"/>
    </sheetView>
  </sheetViews>
  <sheetFormatPr baseColWidth="10" defaultRowHeight="12.75" x14ac:dyDescent="0.2"/>
  <cols>
    <col min="1" max="16384" width="11.42578125" style="4"/>
  </cols>
  <sheetData>
    <row r="2" spans="2:4" ht="15" x14ac:dyDescent="0.25">
      <c r="B2" s="8" t="s">
        <v>0</v>
      </c>
      <c r="C2" s="8" t="s">
        <v>1</v>
      </c>
      <c r="D2" s="8" t="s">
        <v>4</v>
      </c>
    </row>
    <row r="3" spans="2:4" ht="15" x14ac:dyDescent="0.25">
      <c r="B3" s="5" t="s">
        <v>223</v>
      </c>
      <c r="C3" s="5">
        <v>2018</v>
      </c>
      <c r="D3" s="192">
        <v>60</v>
      </c>
    </row>
    <row r="4" spans="2:4" ht="15" x14ac:dyDescent="0.25">
      <c r="B4" s="1" t="s">
        <v>223</v>
      </c>
      <c r="C4" s="1">
        <v>2019</v>
      </c>
      <c r="D4" s="190">
        <v>60</v>
      </c>
    </row>
    <row r="5" spans="2:4" ht="15" x14ac:dyDescent="0.25">
      <c r="B5" s="5" t="s">
        <v>223</v>
      </c>
      <c r="C5" s="5">
        <v>2020</v>
      </c>
      <c r="D5" s="191">
        <v>56</v>
      </c>
    </row>
    <row r="6" spans="2:4" ht="15" x14ac:dyDescent="0.25">
      <c r="B6" s="1" t="s">
        <v>223</v>
      </c>
      <c r="C6" s="1">
        <v>2021</v>
      </c>
      <c r="D6" s="190"/>
    </row>
    <row r="7" spans="2:4" x14ac:dyDescent="0.2">
      <c r="B7"/>
      <c r="C7"/>
      <c r="D7"/>
    </row>
    <row r="8" spans="2:4" ht="15" x14ac:dyDescent="0.25">
      <c r="B8" s="8" t="s">
        <v>0</v>
      </c>
      <c r="C8" s="8" t="s">
        <v>1</v>
      </c>
      <c r="D8" s="8" t="s">
        <v>4</v>
      </c>
    </row>
    <row r="9" spans="2:4" ht="15" x14ac:dyDescent="0.25">
      <c r="B9" s="5" t="s">
        <v>218</v>
      </c>
      <c r="C9" s="5">
        <v>2018</v>
      </c>
      <c r="D9" s="12">
        <v>8</v>
      </c>
    </row>
    <row r="10" spans="2:4" ht="15" x14ac:dyDescent="0.25">
      <c r="B10" s="1" t="s">
        <v>218</v>
      </c>
      <c r="C10" s="1">
        <v>2019</v>
      </c>
      <c r="D10" s="11">
        <v>9</v>
      </c>
    </row>
    <row r="11" spans="2:4" ht="15" x14ac:dyDescent="0.25">
      <c r="B11" s="5" t="s">
        <v>218</v>
      </c>
      <c r="C11" s="5">
        <v>2020</v>
      </c>
      <c r="D11" s="12">
        <v>9</v>
      </c>
    </row>
    <row r="12" spans="2:4" ht="15" x14ac:dyDescent="0.25">
      <c r="B12" s="1" t="s">
        <v>218</v>
      </c>
      <c r="C12" s="1">
        <v>2021</v>
      </c>
      <c r="D12" s="11">
        <v>2</v>
      </c>
    </row>
    <row r="13" spans="2:4" x14ac:dyDescent="0.2">
      <c r="B13"/>
      <c r="C13"/>
      <c r="D13"/>
    </row>
    <row r="14" spans="2:4" ht="15" x14ac:dyDescent="0.25">
      <c r="B14" s="8" t="s">
        <v>0</v>
      </c>
      <c r="C14" s="8" t="s">
        <v>1</v>
      </c>
      <c r="D14" s="8" t="s">
        <v>4</v>
      </c>
    </row>
    <row r="15" spans="2:4" ht="15" x14ac:dyDescent="0.25">
      <c r="B15" s="5" t="s">
        <v>224</v>
      </c>
      <c r="C15" s="5">
        <v>2018</v>
      </c>
      <c r="D15" s="12">
        <v>5</v>
      </c>
    </row>
    <row r="16" spans="2:4" ht="15" x14ac:dyDescent="0.25">
      <c r="B16" s="1" t="s">
        <v>224</v>
      </c>
      <c r="C16" s="1">
        <v>2019</v>
      </c>
      <c r="D16" s="11">
        <v>3</v>
      </c>
    </row>
    <row r="17" spans="2:4" ht="15" x14ac:dyDescent="0.25">
      <c r="B17" s="5" t="s">
        <v>224</v>
      </c>
      <c r="C17" s="5">
        <v>2020</v>
      </c>
      <c r="D17" s="12">
        <v>3</v>
      </c>
    </row>
    <row r="18" spans="2:4" ht="15" x14ac:dyDescent="0.25">
      <c r="B18" s="1" t="s">
        <v>224</v>
      </c>
      <c r="C18" s="1">
        <v>2021</v>
      </c>
      <c r="D18" s="11">
        <v>3</v>
      </c>
    </row>
    <row r="19" spans="2:4" x14ac:dyDescent="0.2">
      <c r="B19"/>
      <c r="C19"/>
      <c r="D19"/>
    </row>
    <row r="20" spans="2:4" ht="15" x14ac:dyDescent="0.25">
      <c r="B20" s="8" t="s">
        <v>0</v>
      </c>
      <c r="C20" s="8" t="s">
        <v>1</v>
      </c>
      <c r="D20" s="8" t="s">
        <v>4</v>
      </c>
    </row>
    <row r="21" spans="2:4" ht="15" x14ac:dyDescent="0.25">
      <c r="B21" s="5" t="s">
        <v>207</v>
      </c>
      <c r="C21" s="5">
        <v>2018</v>
      </c>
      <c r="D21" s="12">
        <v>5</v>
      </c>
    </row>
    <row r="22" spans="2:4" ht="15" x14ac:dyDescent="0.25">
      <c r="B22" s="1" t="s">
        <v>207</v>
      </c>
      <c r="C22" s="1">
        <v>2019</v>
      </c>
      <c r="D22" s="11">
        <v>5</v>
      </c>
    </row>
    <row r="23" spans="2:4" ht="15" x14ac:dyDescent="0.25">
      <c r="B23" s="5" t="s">
        <v>207</v>
      </c>
      <c r="C23" s="5">
        <v>2020</v>
      </c>
      <c r="D23" s="12">
        <v>5</v>
      </c>
    </row>
    <row r="24" spans="2:4" ht="15" x14ac:dyDescent="0.25">
      <c r="B24" s="1" t="s">
        <v>207</v>
      </c>
      <c r="C24" s="1">
        <v>2021</v>
      </c>
      <c r="D24" s="11">
        <v>4</v>
      </c>
    </row>
    <row r="30" spans="2:4" ht="15" x14ac:dyDescent="0.25">
      <c r="C30" s="390" t="s">
        <v>241</v>
      </c>
      <c r="D30" s="391"/>
    </row>
    <row r="31" spans="2:4" ht="15" x14ac:dyDescent="0.25">
      <c r="C31" s="8" t="s">
        <v>1</v>
      </c>
      <c r="D31" s="8" t="s">
        <v>4</v>
      </c>
    </row>
    <row r="32" spans="2:4" ht="15" x14ac:dyDescent="0.25">
      <c r="C32" s="5">
        <v>2011</v>
      </c>
      <c r="D32" s="12">
        <v>95</v>
      </c>
    </row>
    <row r="33" spans="3:4" ht="15" x14ac:dyDescent="0.25">
      <c r="C33" s="1">
        <v>2012</v>
      </c>
      <c r="D33" s="11">
        <v>93</v>
      </c>
    </row>
    <row r="34" spans="3:4" ht="15" x14ac:dyDescent="0.25">
      <c r="C34" s="5">
        <v>2013</v>
      </c>
      <c r="D34" s="12">
        <v>91</v>
      </c>
    </row>
    <row r="35" spans="3:4" ht="15" x14ac:dyDescent="0.25">
      <c r="C35" s="1">
        <v>2014</v>
      </c>
      <c r="D35" s="11">
        <v>85</v>
      </c>
    </row>
    <row r="36" spans="3:4" ht="15" x14ac:dyDescent="0.25">
      <c r="C36" s="5">
        <v>2015</v>
      </c>
      <c r="D36" s="12">
        <v>100</v>
      </c>
    </row>
    <row r="37" spans="3:4" ht="15" x14ac:dyDescent="0.25">
      <c r="C37" s="1">
        <v>2016</v>
      </c>
      <c r="D37" s="11">
        <v>100</v>
      </c>
    </row>
    <row r="38" spans="3:4" ht="15" x14ac:dyDescent="0.25">
      <c r="C38" s="5">
        <v>2017</v>
      </c>
      <c r="D38" s="12">
        <v>105</v>
      </c>
    </row>
    <row r="39" spans="3:4" ht="15" x14ac:dyDescent="0.25">
      <c r="C39" s="1">
        <v>2018</v>
      </c>
      <c r="D39" s="11">
        <v>104</v>
      </c>
    </row>
    <row r="40" spans="3:4" ht="15" x14ac:dyDescent="0.25">
      <c r="C40" s="5">
        <v>2019</v>
      </c>
      <c r="D40" s="12">
        <v>103</v>
      </c>
    </row>
    <row r="41" spans="3:4" ht="15" x14ac:dyDescent="0.25">
      <c r="C41" s="1">
        <v>2020</v>
      </c>
      <c r="D41" s="11">
        <v>98</v>
      </c>
    </row>
    <row r="42" spans="3:4" ht="15" x14ac:dyDescent="0.25">
      <c r="C42" s="5">
        <v>2021</v>
      </c>
      <c r="D42" s="12">
        <v>34</v>
      </c>
    </row>
  </sheetData>
  <mergeCells count="1">
    <mergeCell ref="C30:D3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F600"/>
  <sheetViews>
    <sheetView workbookViewId="0">
      <selection activeCell="D233" sqref="D233"/>
    </sheetView>
  </sheetViews>
  <sheetFormatPr baseColWidth="10" defaultColWidth="14.42578125" defaultRowHeight="15.75" customHeight="1" x14ac:dyDescent="0.2"/>
  <cols>
    <col min="1" max="1" width="19" style="18" customWidth="1"/>
    <col min="2" max="2" width="34.7109375" style="18" customWidth="1"/>
    <col min="3" max="3" width="23.7109375" style="18" customWidth="1"/>
    <col min="4" max="4" width="38.140625" style="18" customWidth="1"/>
    <col min="5" max="5" width="21" style="18" customWidth="1"/>
    <col min="6" max="16384" width="14.42578125" style="18"/>
  </cols>
  <sheetData>
    <row r="1" spans="1:4" ht="27.75" customHeight="1" x14ac:dyDescent="0.2">
      <c r="A1" s="93"/>
      <c r="B1" s="392" t="s">
        <v>866</v>
      </c>
      <c r="C1" s="392"/>
      <c r="D1" s="392"/>
    </row>
    <row r="2" spans="1:4" ht="12.75" x14ac:dyDescent="0.2"/>
    <row r="3" spans="1:4" ht="12.75" x14ac:dyDescent="0.2"/>
    <row r="12" spans="1:4" ht="15.75" customHeight="1" x14ac:dyDescent="0.2">
      <c r="B12" s="193" t="s">
        <v>0</v>
      </c>
      <c r="C12" s="193" t="s">
        <v>1</v>
      </c>
      <c r="D12" s="193" t="s">
        <v>859</v>
      </c>
    </row>
    <row r="13" spans="1:4" ht="15.75" customHeight="1" x14ac:dyDescent="0.25">
      <c r="B13" s="194" t="s">
        <v>207</v>
      </c>
      <c r="C13" s="194">
        <v>2011</v>
      </c>
      <c r="D13" s="195">
        <v>0</v>
      </c>
    </row>
    <row r="14" spans="1:4" ht="15" x14ac:dyDescent="0.25">
      <c r="B14" s="194" t="s">
        <v>208</v>
      </c>
      <c r="C14" s="194">
        <v>2011</v>
      </c>
      <c r="D14" s="195">
        <v>0</v>
      </c>
    </row>
    <row r="15" spans="1:4" ht="15" x14ac:dyDescent="0.25">
      <c r="B15" s="194" t="s">
        <v>209</v>
      </c>
      <c r="C15" s="194">
        <v>2011</v>
      </c>
      <c r="D15" s="195">
        <v>0</v>
      </c>
    </row>
    <row r="16" spans="1:4" ht="15" x14ac:dyDescent="0.25">
      <c r="B16" s="194" t="s">
        <v>210</v>
      </c>
      <c r="C16" s="194">
        <v>2011</v>
      </c>
      <c r="D16" s="195">
        <v>38</v>
      </c>
    </row>
    <row r="17" spans="2:4" ht="15" x14ac:dyDescent="0.25">
      <c r="B17" s="194" t="s">
        <v>211</v>
      </c>
      <c r="C17" s="194">
        <v>2011</v>
      </c>
      <c r="D17" s="195">
        <v>0</v>
      </c>
    </row>
    <row r="18" spans="2:4" ht="15" x14ac:dyDescent="0.25">
      <c r="B18" s="194" t="s">
        <v>212</v>
      </c>
      <c r="C18" s="194">
        <v>2011</v>
      </c>
      <c r="D18" s="195">
        <v>46</v>
      </c>
    </row>
    <row r="19" spans="2:4" ht="15" x14ac:dyDescent="0.25">
      <c r="B19" s="194" t="s">
        <v>213</v>
      </c>
      <c r="C19" s="194">
        <v>2011</v>
      </c>
      <c r="D19" s="195">
        <v>0</v>
      </c>
    </row>
    <row r="20" spans="2:4" ht="15" x14ac:dyDescent="0.25">
      <c r="B20" s="194" t="s">
        <v>214</v>
      </c>
      <c r="C20" s="194">
        <v>2011</v>
      </c>
      <c r="D20" s="195">
        <v>0</v>
      </c>
    </row>
    <row r="21" spans="2:4" ht="15" x14ac:dyDescent="0.25">
      <c r="B21" s="194" t="s">
        <v>215</v>
      </c>
      <c r="C21" s="194">
        <v>2011</v>
      </c>
      <c r="D21" s="195">
        <v>34</v>
      </c>
    </row>
    <row r="22" spans="2:4" ht="15" x14ac:dyDescent="0.25">
      <c r="B22" s="194" t="s">
        <v>216</v>
      </c>
      <c r="C22" s="194">
        <v>2011</v>
      </c>
      <c r="D22" s="195">
        <v>0</v>
      </c>
    </row>
    <row r="23" spans="2:4" ht="15" x14ac:dyDescent="0.25">
      <c r="B23" s="194" t="s">
        <v>217</v>
      </c>
      <c r="C23" s="194">
        <v>2011</v>
      </c>
      <c r="D23" s="195">
        <v>0</v>
      </c>
    </row>
    <row r="24" spans="2:4" ht="15" x14ac:dyDescent="0.25">
      <c r="B24" s="194" t="s">
        <v>218</v>
      </c>
      <c r="C24" s="194">
        <v>2011</v>
      </c>
      <c r="D24" s="195">
        <v>249</v>
      </c>
    </row>
    <row r="25" spans="2:4" ht="15" x14ac:dyDescent="0.25">
      <c r="B25" s="194" t="s">
        <v>219</v>
      </c>
      <c r="C25" s="194">
        <v>2011</v>
      </c>
      <c r="D25" s="195">
        <v>0</v>
      </c>
    </row>
    <row r="26" spans="2:4" ht="15" x14ac:dyDescent="0.25">
      <c r="B26" s="194" t="s">
        <v>220</v>
      </c>
      <c r="C26" s="194">
        <v>2011</v>
      </c>
      <c r="D26" s="195">
        <v>27</v>
      </c>
    </row>
    <row r="27" spans="2:4" ht="15" x14ac:dyDescent="0.25">
      <c r="B27" s="194" t="s">
        <v>221</v>
      </c>
      <c r="C27" s="194">
        <v>2011</v>
      </c>
      <c r="D27" s="195">
        <v>3</v>
      </c>
    </row>
    <row r="28" spans="2:4" ht="15" x14ac:dyDescent="0.25">
      <c r="B28" s="194" t="s">
        <v>222</v>
      </c>
      <c r="C28" s="194">
        <v>2011</v>
      </c>
      <c r="D28" s="195">
        <v>0</v>
      </c>
    </row>
    <row r="29" spans="2:4" ht="15" x14ac:dyDescent="0.25">
      <c r="B29" s="194" t="s">
        <v>223</v>
      </c>
      <c r="C29" s="194">
        <v>2011</v>
      </c>
      <c r="D29" s="196">
        <v>8534</v>
      </c>
    </row>
    <row r="30" spans="2:4" ht="15" x14ac:dyDescent="0.25">
      <c r="B30" s="194" t="s">
        <v>224</v>
      </c>
      <c r="C30" s="194">
        <v>2011</v>
      </c>
      <c r="D30" s="195">
        <v>0</v>
      </c>
    </row>
    <row r="31" spans="2:4" ht="15" x14ac:dyDescent="0.25">
      <c r="B31" s="194" t="s">
        <v>225</v>
      </c>
      <c r="C31" s="194">
        <v>2011</v>
      </c>
      <c r="D31" s="195">
        <v>0</v>
      </c>
    </row>
    <row r="32" spans="2:4" ht="15" x14ac:dyDescent="0.25">
      <c r="B32" s="194" t="s">
        <v>226</v>
      </c>
      <c r="C32" s="194">
        <v>2011</v>
      </c>
      <c r="D32" s="195">
        <v>0</v>
      </c>
    </row>
    <row r="33" spans="2:4" ht="15" x14ac:dyDescent="0.25">
      <c r="B33" s="194" t="s">
        <v>207</v>
      </c>
      <c r="C33" s="194">
        <v>2012</v>
      </c>
      <c r="D33" s="195">
        <v>99</v>
      </c>
    </row>
    <row r="34" spans="2:4" ht="15" x14ac:dyDescent="0.25">
      <c r="B34" s="194" t="s">
        <v>208</v>
      </c>
      <c r="C34" s="194">
        <v>2012</v>
      </c>
      <c r="D34" s="195">
        <v>0</v>
      </c>
    </row>
    <row r="35" spans="2:4" ht="15" x14ac:dyDescent="0.25">
      <c r="B35" s="194" t="s">
        <v>209</v>
      </c>
      <c r="C35" s="194">
        <v>2012</v>
      </c>
      <c r="D35" s="195">
        <v>0</v>
      </c>
    </row>
    <row r="36" spans="2:4" ht="15" x14ac:dyDescent="0.25">
      <c r="B36" s="194" t="s">
        <v>210</v>
      </c>
      <c r="C36" s="194">
        <v>2012</v>
      </c>
      <c r="D36" s="195">
        <v>38</v>
      </c>
    </row>
    <row r="37" spans="2:4" ht="15" x14ac:dyDescent="0.25">
      <c r="B37" s="194" t="s">
        <v>211</v>
      </c>
      <c r="C37" s="194">
        <v>2012</v>
      </c>
      <c r="D37" s="195">
        <v>0</v>
      </c>
    </row>
    <row r="38" spans="2:4" ht="15" x14ac:dyDescent="0.25">
      <c r="B38" s="194" t="s">
        <v>212</v>
      </c>
      <c r="C38" s="194">
        <v>2012</v>
      </c>
      <c r="D38" s="195">
        <v>0</v>
      </c>
    </row>
    <row r="39" spans="2:4" ht="15" x14ac:dyDescent="0.25">
      <c r="B39" s="194" t="s">
        <v>213</v>
      </c>
      <c r="C39" s="194">
        <v>2012</v>
      </c>
      <c r="D39" s="195">
        <v>1</v>
      </c>
    </row>
    <row r="40" spans="2:4" ht="15" x14ac:dyDescent="0.25">
      <c r="B40" s="194" t="s">
        <v>214</v>
      </c>
      <c r="C40" s="194">
        <v>2012</v>
      </c>
      <c r="D40" s="195">
        <v>0</v>
      </c>
    </row>
    <row r="41" spans="2:4" ht="15" x14ac:dyDescent="0.25">
      <c r="B41" s="194" t="s">
        <v>215</v>
      </c>
      <c r="C41" s="194">
        <v>2012</v>
      </c>
      <c r="D41" s="195">
        <v>27</v>
      </c>
    </row>
    <row r="42" spans="2:4" ht="15" x14ac:dyDescent="0.25">
      <c r="B42" s="194" t="s">
        <v>216</v>
      </c>
      <c r="C42" s="194">
        <v>2012</v>
      </c>
      <c r="D42" s="195">
        <v>1</v>
      </c>
    </row>
    <row r="43" spans="2:4" ht="15" x14ac:dyDescent="0.25">
      <c r="B43" s="194" t="s">
        <v>217</v>
      </c>
      <c r="C43" s="194">
        <v>2012</v>
      </c>
      <c r="D43" s="195">
        <v>0</v>
      </c>
    </row>
    <row r="44" spans="2:4" ht="15" x14ac:dyDescent="0.25">
      <c r="B44" s="194" t="s">
        <v>218</v>
      </c>
      <c r="C44" s="194">
        <v>2012</v>
      </c>
      <c r="D44" s="195">
        <v>226</v>
      </c>
    </row>
    <row r="45" spans="2:4" ht="15" x14ac:dyDescent="0.25">
      <c r="B45" s="194" t="s">
        <v>219</v>
      </c>
      <c r="C45" s="194">
        <v>2012</v>
      </c>
      <c r="D45" s="195">
        <v>0</v>
      </c>
    </row>
    <row r="46" spans="2:4" ht="15" x14ac:dyDescent="0.25">
      <c r="B46" s="194" t="s">
        <v>220</v>
      </c>
      <c r="C46" s="194">
        <v>2012</v>
      </c>
      <c r="D46" s="195">
        <v>22</v>
      </c>
    </row>
    <row r="47" spans="2:4" ht="15" x14ac:dyDescent="0.25">
      <c r="B47" s="194" t="s">
        <v>221</v>
      </c>
      <c r="C47" s="194">
        <v>2012</v>
      </c>
      <c r="D47" s="195">
        <v>2</v>
      </c>
    </row>
    <row r="48" spans="2:4" ht="15" x14ac:dyDescent="0.25">
      <c r="B48" s="194" t="s">
        <v>222</v>
      </c>
      <c r="C48" s="194">
        <v>2012</v>
      </c>
      <c r="D48" s="195">
        <v>1</v>
      </c>
    </row>
    <row r="49" spans="2:6" ht="15" x14ac:dyDescent="0.25">
      <c r="B49" s="194" t="s">
        <v>223</v>
      </c>
      <c r="C49" s="194">
        <v>2012</v>
      </c>
      <c r="D49" s="196">
        <v>9928</v>
      </c>
    </row>
    <row r="50" spans="2:6" ht="15" x14ac:dyDescent="0.25">
      <c r="B50" s="194" t="s">
        <v>224</v>
      </c>
      <c r="C50" s="194">
        <v>2012</v>
      </c>
      <c r="D50" s="195">
        <v>1</v>
      </c>
    </row>
    <row r="51" spans="2:6" ht="15" x14ac:dyDescent="0.25">
      <c r="B51" s="194" t="s">
        <v>225</v>
      </c>
      <c r="C51" s="194">
        <v>2012</v>
      </c>
      <c r="D51" s="195">
        <v>1</v>
      </c>
    </row>
    <row r="52" spans="2:6" ht="15" x14ac:dyDescent="0.25">
      <c r="B52" s="194" t="s">
        <v>226</v>
      </c>
      <c r="C52" s="194">
        <v>2012</v>
      </c>
      <c r="D52" s="195">
        <v>0</v>
      </c>
    </row>
    <row r="53" spans="2:6" ht="15" x14ac:dyDescent="0.25">
      <c r="B53" s="194" t="s">
        <v>207</v>
      </c>
      <c r="C53" s="194">
        <v>2013</v>
      </c>
      <c r="D53" s="195">
        <v>78</v>
      </c>
    </row>
    <row r="54" spans="2:6" ht="15" x14ac:dyDescent="0.25">
      <c r="B54" s="194" t="s">
        <v>208</v>
      </c>
      <c r="C54" s="194">
        <v>2013</v>
      </c>
      <c r="D54" s="195">
        <v>0</v>
      </c>
    </row>
    <row r="55" spans="2:6" ht="15" x14ac:dyDescent="0.25">
      <c r="B55" s="194" t="s">
        <v>209</v>
      </c>
      <c r="C55" s="194">
        <v>2013</v>
      </c>
      <c r="D55" s="195">
        <v>0</v>
      </c>
    </row>
    <row r="56" spans="2:6" ht="15" x14ac:dyDescent="0.25">
      <c r="B56" s="194" t="s">
        <v>210</v>
      </c>
      <c r="C56" s="194">
        <v>2013</v>
      </c>
      <c r="D56" s="195">
        <v>32</v>
      </c>
    </row>
    <row r="57" spans="2:6" ht="15" x14ac:dyDescent="0.25">
      <c r="B57" s="194" t="s">
        <v>211</v>
      </c>
      <c r="C57" s="194">
        <v>2013</v>
      </c>
      <c r="D57" s="195">
        <v>1</v>
      </c>
    </row>
    <row r="58" spans="2:6" ht="15" x14ac:dyDescent="0.25">
      <c r="B58" s="194" t="s">
        <v>212</v>
      </c>
      <c r="C58" s="194">
        <v>2013</v>
      </c>
      <c r="D58" s="195">
        <v>0</v>
      </c>
    </row>
    <row r="59" spans="2:6" ht="15" x14ac:dyDescent="0.25">
      <c r="B59" s="194" t="s">
        <v>213</v>
      </c>
      <c r="C59" s="194">
        <v>2013</v>
      </c>
      <c r="D59" s="195">
        <v>0</v>
      </c>
    </row>
    <row r="60" spans="2:6" ht="15" x14ac:dyDescent="0.25">
      <c r="B60" s="194" t="s">
        <v>214</v>
      </c>
      <c r="C60" s="194">
        <v>2013</v>
      </c>
      <c r="D60" s="195">
        <v>0</v>
      </c>
    </row>
    <row r="61" spans="2:6" ht="15" x14ac:dyDescent="0.25">
      <c r="B61" s="194" t="s">
        <v>215</v>
      </c>
      <c r="C61" s="194">
        <v>2013</v>
      </c>
      <c r="D61" s="195">
        <v>25</v>
      </c>
    </row>
    <row r="62" spans="2:6" ht="15" x14ac:dyDescent="0.25">
      <c r="B62" s="194" t="s">
        <v>216</v>
      </c>
      <c r="C62" s="194">
        <v>2013</v>
      </c>
      <c r="D62" s="195">
        <v>0</v>
      </c>
    </row>
    <row r="63" spans="2:6" ht="15" x14ac:dyDescent="0.25">
      <c r="B63" s="194" t="s">
        <v>217</v>
      </c>
      <c r="C63" s="194">
        <v>2013</v>
      </c>
      <c r="D63" s="195">
        <v>0</v>
      </c>
    </row>
    <row r="64" spans="2:6" ht="15" x14ac:dyDescent="0.25">
      <c r="B64" s="194" t="s">
        <v>218</v>
      </c>
      <c r="C64" s="194">
        <v>2013</v>
      </c>
      <c r="D64" s="195">
        <v>83</v>
      </c>
      <c r="E64" s="181"/>
      <c r="F64" s="181"/>
    </row>
    <row r="65" spans="2:6" ht="15" x14ac:dyDescent="0.25">
      <c r="B65" s="194" t="s">
        <v>219</v>
      </c>
      <c r="C65" s="194">
        <v>2013</v>
      </c>
      <c r="D65" s="195">
        <v>0</v>
      </c>
      <c r="E65" s="181"/>
      <c r="F65" s="181"/>
    </row>
    <row r="66" spans="2:6" ht="15" x14ac:dyDescent="0.25">
      <c r="B66" s="194" t="s">
        <v>220</v>
      </c>
      <c r="C66" s="194">
        <v>2013</v>
      </c>
      <c r="D66" s="195">
        <v>0</v>
      </c>
      <c r="E66" s="181"/>
      <c r="F66" s="181"/>
    </row>
    <row r="67" spans="2:6" ht="15" x14ac:dyDescent="0.25">
      <c r="B67" s="194" t="s">
        <v>221</v>
      </c>
      <c r="C67" s="194">
        <v>2013</v>
      </c>
      <c r="D67" s="195">
        <v>2</v>
      </c>
      <c r="E67" s="181"/>
      <c r="F67" s="181"/>
    </row>
    <row r="68" spans="2:6" ht="15" x14ac:dyDescent="0.25">
      <c r="B68" s="194" t="s">
        <v>222</v>
      </c>
      <c r="C68" s="194">
        <v>2013</v>
      </c>
      <c r="D68" s="195">
        <v>0</v>
      </c>
      <c r="E68" s="181"/>
      <c r="F68" s="181"/>
    </row>
    <row r="69" spans="2:6" ht="15" x14ac:dyDescent="0.25">
      <c r="B69" s="194" t="s">
        <v>223</v>
      </c>
      <c r="C69" s="194">
        <v>2013</v>
      </c>
      <c r="D69" s="196">
        <v>10614</v>
      </c>
      <c r="E69" s="181"/>
      <c r="F69" s="181"/>
    </row>
    <row r="70" spans="2:6" ht="15" x14ac:dyDescent="0.25">
      <c r="B70" s="194" t="s">
        <v>224</v>
      </c>
      <c r="C70" s="194">
        <v>2013</v>
      </c>
      <c r="D70" s="195">
        <v>0</v>
      </c>
      <c r="E70" s="181"/>
      <c r="F70" s="181"/>
    </row>
    <row r="71" spans="2:6" ht="15" x14ac:dyDescent="0.25">
      <c r="B71" s="194" t="s">
        <v>225</v>
      </c>
      <c r="C71" s="194">
        <v>2013</v>
      </c>
      <c r="D71" s="195">
        <v>1</v>
      </c>
      <c r="E71" s="181"/>
      <c r="F71" s="181"/>
    </row>
    <row r="72" spans="2:6" ht="15" x14ac:dyDescent="0.25">
      <c r="B72" s="194" t="s">
        <v>226</v>
      </c>
      <c r="C72" s="194">
        <v>2013</v>
      </c>
      <c r="D72" s="195">
        <v>0</v>
      </c>
      <c r="E72" s="181"/>
      <c r="F72" s="181"/>
    </row>
    <row r="73" spans="2:6" ht="15" x14ac:dyDescent="0.25">
      <c r="B73" s="194" t="s">
        <v>207</v>
      </c>
      <c r="C73" s="194">
        <v>2014</v>
      </c>
      <c r="D73" s="195">
        <v>49</v>
      </c>
      <c r="E73" s="181"/>
      <c r="F73" s="181"/>
    </row>
    <row r="74" spans="2:6" ht="15" x14ac:dyDescent="0.25">
      <c r="B74" s="194" t="s">
        <v>208</v>
      </c>
      <c r="C74" s="194">
        <v>2014</v>
      </c>
      <c r="D74" s="195">
        <v>0</v>
      </c>
      <c r="E74" s="181"/>
      <c r="F74" s="181"/>
    </row>
    <row r="75" spans="2:6" ht="15" x14ac:dyDescent="0.25">
      <c r="B75" s="194" t="s">
        <v>209</v>
      </c>
      <c r="C75" s="194">
        <v>2014</v>
      </c>
      <c r="D75" s="195">
        <v>0</v>
      </c>
      <c r="E75" s="181"/>
      <c r="F75" s="181"/>
    </row>
    <row r="76" spans="2:6" ht="15" x14ac:dyDescent="0.25">
      <c r="B76" s="194" t="s">
        <v>210</v>
      </c>
      <c r="C76" s="194">
        <v>2014</v>
      </c>
      <c r="D76" s="195">
        <v>0</v>
      </c>
      <c r="E76" s="181"/>
      <c r="F76" s="181"/>
    </row>
    <row r="77" spans="2:6" ht="15" x14ac:dyDescent="0.25">
      <c r="B77" s="194" t="s">
        <v>211</v>
      </c>
      <c r="C77" s="194">
        <v>2014</v>
      </c>
      <c r="D77" s="195">
        <v>0</v>
      </c>
      <c r="E77" s="181"/>
      <c r="F77" s="181"/>
    </row>
    <row r="78" spans="2:6" ht="15" x14ac:dyDescent="0.25">
      <c r="B78" s="194" t="s">
        <v>212</v>
      </c>
      <c r="C78" s="194">
        <v>2014</v>
      </c>
      <c r="D78" s="195">
        <v>0</v>
      </c>
      <c r="E78" s="181"/>
      <c r="F78" s="181"/>
    </row>
    <row r="79" spans="2:6" ht="15" x14ac:dyDescent="0.25">
      <c r="B79" s="194" t="s">
        <v>213</v>
      </c>
      <c r="C79" s="194">
        <v>2014</v>
      </c>
      <c r="D79" s="195">
        <v>0</v>
      </c>
      <c r="E79" s="181"/>
      <c r="F79" s="181"/>
    </row>
    <row r="80" spans="2:6" ht="15" x14ac:dyDescent="0.25">
      <c r="B80" s="194" t="s">
        <v>214</v>
      </c>
      <c r="C80" s="194">
        <v>2014</v>
      </c>
      <c r="D80" s="195">
        <v>0</v>
      </c>
      <c r="E80" s="181"/>
      <c r="F80" s="181"/>
    </row>
    <row r="81" spans="2:6" ht="15" x14ac:dyDescent="0.25">
      <c r="B81" s="194" t="s">
        <v>215</v>
      </c>
      <c r="C81" s="194">
        <v>2014</v>
      </c>
      <c r="D81" s="195">
        <v>0</v>
      </c>
      <c r="E81" s="181"/>
      <c r="F81" s="181"/>
    </row>
    <row r="82" spans="2:6" ht="15" x14ac:dyDescent="0.25">
      <c r="B82" s="194" t="s">
        <v>216</v>
      </c>
      <c r="C82" s="194">
        <v>2014</v>
      </c>
      <c r="D82" s="195">
        <v>0</v>
      </c>
      <c r="E82" s="181"/>
      <c r="F82" s="181"/>
    </row>
    <row r="83" spans="2:6" ht="15" x14ac:dyDescent="0.25">
      <c r="B83" s="194" t="s">
        <v>217</v>
      </c>
      <c r="C83" s="194">
        <v>2014</v>
      </c>
      <c r="D83" s="195">
        <v>0</v>
      </c>
      <c r="E83" s="181"/>
      <c r="F83" s="181"/>
    </row>
    <row r="84" spans="2:6" ht="15" x14ac:dyDescent="0.25">
      <c r="B84" s="194" t="s">
        <v>218</v>
      </c>
      <c r="C84" s="194">
        <v>2014</v>
      </c>
      <c r="D84" s="195">
        <v>29</v>
      </c>
      <c r="E84" s="181"/>
      <c r="F84" s="181"/>
    </row>
    <row r="85" spans="2:6" ht="15" x14ac:dyDescent="0.25">
      <c r="B85" s="194" t="s">
        <v>219</v>
      </c>
      <c r="C85" s="194">
        <v>2014</v>
      </c>
      <c r="D85" s="195">
        <v>0</v>
      </c>
      <c r="E85" s="181"/>
      <c r="F85" s="181"/>
    </row>
    <row r="86" spans="2:6" ht="15" x14ac:dyDescent="0.25">
      <c r="B86" s="194" t="s">
        <v>220</v>
      </c>
      <c r="C86" s="194">
        <v>2014</v>
      </c>
      <c r="D86" s="195">
        <v>0</v>
      </c>
      <c r="E86" s="181"/>
      <c r="F86" s="181"/>
    </row>
    <row r="87" spans="2:6" ht="15" x14ac:dyDescent="0.25">
      <c r="B87" s="194" t="s">
        <v>221</v>
      </c>
      <c r="C87" s="194">
        <v>2014</v>
      </c>
      <c r="D87" s="195">
        <v>1</v>
      </c>
      <c r="E87" s="181"/>
      <c r="F87" s="181"/>
    </row>
    <row r="88" spans="2:6" ht="15" x14ac:dyDescent="0.25">
      <c r="B88" s="194" t="s">
        <v>222</v>
      </c>
      <c r="C88" s="194">
        <v>2014</v>
      </c>
      <c r="D88" s="195">
        <v>0</v>
      </c>
      <c r="E88" s="181"/>
      <c r="F88" s="181"/>
    </row>
    <row r="89" spans="2:6" ht="15" x14ac:dyDescent="0.25">
      <c r="B89" s="194" t="s">
        <v>223</v>
      </c>
      <c r="C89" s="194">
        <v>2014</v>
      </c>
      <c r="D89" s="196">
        <v>11234</v>
      </c>
      <c r="E89" s="181"/>
      <c r="F89" s="181"/>
    </row>
    <row r="90" spans="2:6" ht="15" x14ac:dyDescent="0.25">
      <c r="B90" s="194" t="s">
        <v>224</v>
      </c>
      <c r="C90" s="194">
        <v>2014</v>
      </c>
      <c r="D90" s="195">
        <v>0</v>
      </c>
      <c r="E90" s="181"/>
      <c r="F90" s="181"/>
    </row>
    <row r="91" spans="2:6" ht="15" x14ac:dyDescent="0.25">
      <c r="B91" s="194" t="s">
        <v>225</v>
      </c>
      <c r="C91" s="194">
        <v>2014</v>
      </c>
      <c r="D91" s="195">
        <v>0</v>
      </c>
      <c r="E91" s="181"/>
      <c r="F91" s="181"/>
    </row>
    <row r="92" spans="2:6" ht="15" x14ac:dyDescent="0.25">
      <c r="B92" s="194" t="s">
        <v>226</v>
      </c>
      <c r="C92" s="194">
        <v>2014</v>
      </c>
      <c r="D92" s="195">
        <v>0</v>
      </c>
      <c r="E92" s="181"/>
      <c r="F92" s="181"/>
    </row>
    <row r="93" spans="2:6" ht="15" x14ac:dyDescent="0.25">
      <c r="B93" s="194" t="s">
        <v>207</v>
      </c>
      <c r="C93" s="194">
        <v>2015</v>
      </c>
      <c r="D93" s="195">
        <v>4</v>
      </c>
      <c r="E93" s="181"/>
      <c r="F93" s="181"/>
    </row>
    <row r="94" spans="2:6" ht="15" x14ac:dyDescent="0.25">
      <c r="B94" s="194" t="s">
        <v>208</v>
      </c>
      <c r="C94" s="194">
        <v>2015</v>
      </c>
      <c r="D94" s="195">
        <v>0</v>
      </c>
      <c r="E94" s="181"/>
      <c r="F94" s="181"/>
    </row>
    <row r="95" spans="2:6" ht="15" x14ac:dyDescent="0.25">
      <c r="B95" s="194" t="s">
        <v>209</v>
      </c>
      <c r="C95" s="194">
        <v>2015</v>
      </c>
      <c r="D95" s="195">
        <v>2</v>
      </c>
      <c r="E95" s="181"/>
      <c r="F95" s="181"/>
    </row>
    <row r="96" spans="2:6" ht="15" x14ac:dyDescent="0.25">
      <c r="B96" s="194" t="s">
        <v>210</v>
      </c>
      <c r="C96" s="194">
        <v>2015</v>
      </c>
      <c r="D96" s="195">
        <v>1</v>
      </c>
      <c r="E96" s="181"/>
      <c r="F96" s="181"/>
    </row>
    <row r="97" spans="2:6" ht="15" x14ac:dyDescent="0.25">
      <c r="B97" s="194" t="s">
        <v>211</v>
      </c>
      <c r="C97" s="194">
        <v>2015</v>
      </c>
      <c r="D97" s="195">
        <v>0</v>
      </c>
      <c r="E97" s="181"/>
      <c r="F97" s="181"/>
    </row>
    <row r="98" spans="2:6" ht="15" x14ac:dyDescent="0.25">
      <c r="B98" s="194" t="s">
        <v>212</v>
      </c>
      <c r="C98" s="194">
        <v>2015</v>
      </c>
      <c r="D98" s="195">
        <v>2</v>
      </c>
      <c r="E98" s="181"/>
      <c r="F98" s="181"/>
    </row>
    <row r="99" spans="2:6" ht="15" x14ac:dyDescent="0.25">
      <c r="B99" s="194" t="s">
        <v>213</v>
      </c>
      <c r="C99" s="194">
        <v>2015</v>
      </c>
      <c r="D99" s="195">
        <v>1</v>
      </c>
      <c r="E99" s="181"/>
      <c r="F99" s="181"/>
    </row>
    <row r="100" spans="2:6" ht="15" x14ac:dyDescent="0.25">
      <c r="B100" s="194" t="s">
        <v>214</v>
      </c>
      <c r="C100" s="194">
        <v>2015</v>
      </c>
      <c r="D100" s="195">
        <v>1</v>
      </c>
      <c r="E100" s="181"/>
      <c r="F100" s="181"/>
    </row>
    <row r="101" spans="2:6" ht="15" x14ac:dyDescent="0.25">
      <c r="B101" s="194" t="s">
        <v>215</v>
      </c>
      <c r="C101" s="194">
        <v>2015</v>
      </c>
      <c r="D101" s="195">
        <v>1</v>
      </c>
      <c r="E101" s="181"/>
      <c r="F101" s="181"/>
    </row>
    <row r="102" spans="2:6" ht="15" x14ac:dyDescent="0.25">
      <c r="B102" s="194" t="s">
        <v>216</v>
      </c>
      <c r="C102" s="194">
        <v>2015</v>
      </c>
      <c r="D102" s="195">
        <v>0</v>
      </c>
      <c r="E102" s="181"/>
      <c r="F102" s="181"/>
    </row>
    <row r="103" spans="2:6" ht="15" x14ac:dyDescent="0.25">
      <c r="B103" s="194" t="s">
        <v>217</v>
      </c>
      <c r="C103" s="194">
        <v>2015</v>
      </c>
      <c r="D103" s="195">
        <v>2</v>
      </c>
      <c r="E103" s="181"/>
      <c r="F103" s="181"/>
    </row>
    <row r="104" spans="2:6" ht="15" x14ac:dyDescent="0.25">
      <c r="B104" s="194" t="s">
        <v>218</v>
      </c>
      <c r="C104" s="194">
        <v>2015</v>
      </c>
      <c r="D104" s="195">
        <v>43</v>
      </c>
      <c r="E104" s="181"/>
      <c r="F104" s="181"/>
    </row>
    <row r="105" spans="2:6" ht="15" x14ac:dyDescent="0.25">
      <c r="B105" s="194" t="s">
        <v>219</v>
      </c>
      <c r="C105" s="194">
        <v>2015</v>
      </c>
      <c r="D105" s="195">
        <v>0</v>
      </c>
      <c r="E105" s="181"/>
      <c r="F105" s="181"/>
    </row>
    <row r="106" spans="2:6" ht="15" x14ac:dyDescent="0.25">
      <c r="B106" s="194" t="s">
        <v>220</v>
      </c>
      <c r="C106" s="194">
        <v>2015</v>
      </c>
      <c r="D106" s="195">
        <v>1</v>
      </c>
      <c r="E106" s="181"/>
      <c r="F106" s="181"/>
    </row>
    <row r="107" spans="2:6" ht="15" x14ac:dyDescent="0.25">
      <c r="B107" s="194" t="s">
        <v>221</v>
      </c>
      <c r="C107" s="194">
        <v>2015</v>
      </c>
      <c r="D107" s="195">
        <v>1</v>
      </c>
      <c r="E107" s="181"/>
      <c r="F107" s="181"/>
    </row>
    <row r="108" spans="2:6" ht="15" x14ac:dyDescent="0.25">
      <c r="B108" s="194" t="s">
        <v>222</v>
      </c>
      <c r="C108" s="194">
        <v>2015</v>
      </c>
      <c r="D108" s="195">
        <v>0</v>
      </c>
      <c r="E108" s="181"/>
      <c r="F108" s="181"/>
    </row>
    <row r="109" spans="2:6" ht="15" x14ac:dyDescent="0.25">
      <c r="B109" s="194" t="s">
        <v>223</v>
      </c>
      <c r="C109" s="194">
        <v>2015</v>
      </c>
      <c r="D109" s="196">
        <v>11212</v>
      </c>
      <c r="E109" s="181"/>
      <c r="F109" s="181"/>
    </row>
    <row r="110" spans="2:6" ht="15" x14ac:dyDescent="0.25">
      <c r="B110" s="194" t="s">
        <v>224</v>
      </c>
      <c r="C110" s="194">
        <v>2015</v>
      </c>
      <c r="D110" s="195">
        <v>5</v>
      </c>
      <c r="E110" s="181"/>
      <c r="F110" s="181"/>
    </row>
    <row r="111" spans="2:6" ht="15" x14ac:dyDescent="0.25">
      <c r="B111" s="194" t="s">
        <v>225</v>
      </c>
      <c r="C111" s="194">
        <v>2015</v>
      </c>
      <c r="D111" s="195">
        <v>3</v>
      </c>
      <c r="E111" s="181"/>
      <c r="F111" s="181"/>
    </row>
    <row r="112" spans="2:6" ht="15" x14ac:dyDescent="0.25">
      <c r="B112" s="194" t="s">
        <v>226</v>
      </c>
      <c r="C112" s="194">
        <v>2015</v>
      </c>
      <c r="D112" s="195">
        <v>0</v>
      </c>
      <c r="E112" s="181"/>
      <c r="F112" s="181"/>
    </row>
    <row r="113" spans="2:6" ht="15" x14ac:dyDescent="0.25">
      <c r="B113" s="194" t="s">
        <v>207</v>
      </c>
      <c r="C113" s="194">
        <v>2016</v>
      </c>
      <c r="D113" s="195">
        <v>2</v>
      </c>
      <c r="E113" s="181"/>
      <c r="F113" s="181"/>
    </row>
    <row r="114" spans="2:6" ht="15" x14ac:dyDescent="0.25">
      <c r="B114" s="194" t="s">
        <v>208</v>
      </c>
      <c r="C114" s="194">
        <v>2016</v>
      </c>
      <c r="D114" s="195">
        <v>0</v>
      </c>
      <c r="E114" s="181"/>
      <c r="F114" s="181"/>
    </row>
    <row r="115" spans="2:6" ht="15" x14ac:dyDescent="0.25">
      <c r="B115" s="194" t="s">
        <v>209</v>
      </c>
      <c r="C115" s="194">
        <v>2016</v>
      </c>
      <c r="D115" s="195">
        <v>0</v>
      </c>
      <c r="E115" s="181"/>
      <c r="F115" s="181"/>
    </row>
    <row r="116" spans="2:6" ht="15" x14ac:dyDescent="0.25">
      <c r="B116" s="194" t="s">
        <v>210</v>
      </c>
      <c r="C116" s="194">
        <v>2016</v>
      </c>
      <c r="D116" s="195">
        <v>0</v>
      </c>
      <c r="E116" s="181"/>
      <c r="F116" s="181"/>
    </row>
    <row r="117" spans="2:6" ht="15" x14ac:dyDescent="0.25">
      <c r="B117" s="194" t="s">
        <v>211</v>
      </c>
      <c r="C117" s="194">
        <v>2016</v>
      </c>
      <c r="D117" s="195">
        <v>0</v>
      </c>
      <c r="E117" s="181"/>
      <c r="F117" s="181"/>
    </row>
    <row r="118" spans="2:6" ht="15" x14ac:dyDescent="0.25">
      <c r="B118" s="194" t="s">
        <v>212</v>
      </c>
      <c r="C118" s="194">
        <v>2016</v>
      </c>
      <c r="D118" s="195">
        <v>1</v>
      </c>
      <c r="E118" s="181"/>
      <c r="F118" s="181"/>
    </row>
    <row r="119" spans="2:6" ht="15" x14ac:dyDescent="0.25">
      <c r="B119" s="194" t="s">
        <v>213</v>
      </c>
      <c r="C119" s="194">
        <v>2016</v>
      </c>
      <c r="D119" s="195">
        <v>0</v>
      </c>
      <c r="E119" s="181"/>
      <c r="F119" s="181"/>
    </row>
    <row r="120" spans="2:6" ht="15" x14ac:dyDescent="0.25">
      <c r="B120" s="194" t="s">
        <v>214</v>
      </c>
      <c r="C120" s="194">
        <v>2016</v>
      </c>
      <c r="D120" s="195">
        <v>0</v>
      </c>
      <c r="E120" s="181"/>
      <c r="F120" s="181"/>
    </row>
    <row r="121" spans="2:6" ht="15" x14ac:dyDescent="0.25">
      <c r="B121" s="194" t="s">
        <v>215</v>
      </c>
      <c r="C121" s="194">
        <v>2016</v>
      </c>
      <c r="D121" s="195">
        <v>0</v>
      </c>
      <c r="E121" s="181"/>
      <c r="F121" s="181"/>
    </row>
    <row r="122" spans="2:6" ht="15" x14ac:dyDescent="0.25">
      <c r="B122" s="194" t="s">
        <v>216</v>
      </c>
      <c r="C122" s="194">
        <v>2016</v>
      </c>
      <c r="D122" s="195">
        <v>0</v>
      </c>
      <c r="E122" s="181"/>
      <c r="F122" s="181"/>
    </row>
    <row r="123" spans="2:6" ht="15" x14ac:dyDescent="0.25">
      <c r="B123" s="194" t="s">
        <v>217</v>
      </c>
      <c r="C123" s="194">
        <v>2016</v>
      </c>
      <c r="D123" s="195">
        <v>0</v>
      </c>
      <c r="E123" s="181"/>
      <c r="F123" s="181"/>
    </row>
    <row r="124" spans="2:6" ht="15" x14ac:dyDescent="0.25">
      <c r="B124" s="194" t="s">
        <v>218</v>
      </c>
      <c r="C124" s="194">
        <v>2016</v>
      </c>
      <c r="D124" s="195">
        <v>0</v>
      </c>
      <c r="E124" s="181"/>
      <c r="F124" s="181"/>
    </row>
    <row r="125" spans="2:6" ht="15" x14ac:dyDescent="0.25">
      <c r="B125" s="194" t="s">
        <v>219</v>
      </c>
      <c r="C125" s="194">
        <v>2016</v>
      </c>
      <c r="D125" s="195">
        <v>0</v>
      </c>
      <c r="E125" s="181"/>
      <c r="F125" s="181"/>
    </row>
    <row r="126" spans="2:6" ht="15" x14ac:dyDescent="0.25">
      <c r="B126" s="194" t="s">
        <v>220</v>
      </c>
      <c r="C126" s="194">
        <v>2016</v>
      </c>
      <c r="D126" s="195">
        <v>0</v>
      </c>
      <c r="E126" s="181"/>
      <c r="F126" s="181"/>
    </row>
    <row r="127" spans="2:6" ht="15" x14ac:dyDescent="0.25">
      <c r="B127" s="194" t="s">
        <v>221</v>
      </c>
      <c r="C127" s="194">
        <v>2016</v>
      </c>
      <c r="D127" s="195">
        <v>0</v>
      </c>
      <c r="E127" s="181"/>
      <c r="F127" s="181"/>
    </row>
    <row r="128" spans="2:6" ht="15" x14ac:dyDescent="0.25">
      <c r="B128" s="194" t="s">
        <v>222</v>
      </c>
      <c r="C128" s="194">
        <v>2016</v>
      </c>
      <c r="D128" s="195">
        <v>0</v>
      </c>
      <c r="E128" s="181"/>
      <c r="F128" s="181"/>
    </row>
    <row r="129" spans="2:6" ht="15" x14ac:dyDescent="0.25">
      <c r="B129" s="194" t="s">
        <v>223</v>
      </c>
      <c r="C129" s="194">
        <v>2016</v>
      </c>
      <c r="D129" s="196">
        <v>12742</v>
      </c>
      <c r="E129" s="181"/>
      <c r="F129" s="181"/>
    </row>
    <row r="130" spans="2:6" ht="15" x14ac:dyDescent="0.25">
      <c r="B130" s="194" t="s">
        <v>224</v>
      </c>
      <c r="C130" s="194">
        <v>2016</v>
      </c>
      <c r="D130" s="195">
        <v>0</v>
      </c>
      <c r="E130" s="181"/>
      <c r="F130" s="181"/>
    </row>
    <row r="131" spans="2:6" ht="15" x14ac:dyDescent="0.25">
      <c r="B131" s="194" t="s">
        <v>225</v>
      </c>
      <c r="C131" s="194">
        <v>2016</v>
      </c>
      <c r="D131" s="195">
        <v>1</v>
      </c>
      <c r="E131" s="181"/>
      <c r="F131" s="181"/>
    </row>
    <row r="132" spans="2:6" ht="15" x14ac:dyDescent="0.25">
      <c r="B132" s="194" t="s">
        <v>226</v>
      </c>
      <c r="C132" s="194">
        <v>2016</v>
      </c>
      <c r="D132" s="195">
        <v>1</v>
      </c>
      <c r="E132" s="181"/>
      <c r="F132" s="181"/>
    </row>
    <row r="133" spans="2:6" ht="15" x14ac:dyDescent="0.25">
      <c r="B133" s="194" t="s">
        <v>207</v>
      </c>
      <c r="C133" s="194">
        <v>2017</v>
      </c>
      <c r="D133" s="195">
        <v>0</v>
      </c>
      <c r="E133" s="181"/>
      <c r="F133" s="181"/>
    </row>
    <row r="134" spans="2:6" ht="15" x14ac:dyDescent="0.25">
      <c r="B134" s="194" t="s">
        <v>208</v>
      </c>
      <c r="C134" s="194">
        <v>2017</v>
      </c>
      <c r="D134" s="195">
        <v>0</v>
      </c>
      <c r="E134" s="181"/>
      <c r="F134" s="181"/>
    </row>
    <row r="135" spans="2:6" ht="15" x14ac:dyDescent="0.25">
      <c r="B135" s="194" t="s">
        <v>209</v>
      </c>
      <c r="C135" s="194">
        <v>2017</v>
      </c>
      <c r="D135" s="195">
        <v>0</v>
      </c>
      <c r="E135" s="181"/>
      <c r="F135" s="181"/>
    </row>
    <row r="136" spans="2:6" ht="15" x14ac:dyDescent="0.25">
      <c r="B136" s="194" t="s">
        <v>210</v>
      </c>
      <c r="C136" s="194">
        <v>2017</v>
      </c>
      <c r="D136" s="195">
        <v>0</v>
      </c>
      <c r="E136" s="181"/>
      <c r="F136" s="181"/>
    </row>
    <row r="137" spans="2:6" ht="15" x14ac:dyDescent="0.25">
      <c r="B137" s="194" t="s">
        <v>211</v>
      </c>
      <c r="C137" s="194">
        <v>2017</v>
      </c>
      <c r="D137" s="195">
        <v>0</v>
      </c>
      <c r="E137" s="181"/>
      <c r="F137" s="181"/>
    </row>
    <row r="138" spans="2:6" ht="15" x14ac:dyDescent="0.25">
      <c r="B138" s="194" t="s">
        <v>212</v>
      </c>
      <c r="C138" s="194">
        <v>2017</v>
      </c>
      <c r="D138" s="195">
        <v>0</v>
      </c>
      <c r="E138" s="181"/>
      <c r="F138" s="181"/>
    </row>
    <row r="139" spans="2:6" ht="15" x14ac:dyDescent="0.25">
      <c r="B139" s="194" t="s">
        <v>213</v>
      </c>
      <c r="C139" s="194">
        <v>2017</v>
      </c>
      <c r="D139" s="195">
        <v>0</v>
      </c>
      <c r="E139" s="181"/>
      <c r="F139" s="181"/>
    </row>
    <row r="140" spans="2:6" ht="15" x14ac:dyDescent="0.25">
      <c r="B140" s="194" t="s">
        <v>214</v>
      </c>
      <c r="C140" s="194">
        <v>2017</v>
      </c>
      <c r="D140" s="195">
        <v>0</v>
      </c>
      <c r="E140" s="181"/>
      <c r="F140" s="181"/>
    </row>
    <row r="141" spans="2:6" ht="15" x14ac:dyDescent="0.25">
      <c r="B141" s="194" t="s">
        <v>215</v>
      </c>
      <c r="C141" s="194">
        <v>2017</v>
      </c>
      <c r="D141" s="195">
        <v>0</v>
      </c>
      <c r="E141" s="181"/>
      <c r="F141" s="181"/>
    </row>
    <row r="142" spans="2:6" ht="15" x14ac:dyDescent="0.25">
      <c r="B142" s="194" t="s">
        <v>216</v>
      </c>
      <c r="C142" s="194">
        <v>2017</v>
      </c>
      <c r="D142" s="195">
        <v>0</v>
      </c>
      <c r="E142" s="181"/>
      <c r="F142" s="181"/>
    </row>
    <row r="143" spans="2:6" ht="15" x14ac:dyDescent="0.25">
      <c r="B143" s="194" t="s">
        <v>217</v>
      </c>
      <c r="C143" s="194">
        <v>2017</v>
      </c>
      <c r="D143" s="195">
        <v>0</v>
      </c>
      <c r="E143" s="181"/>
      <c r="F143" s="181"/>
    </row>
    <row r="144" spans="2:6" ht="15" x14ac:dyDescent="0.25">
      <c r="B144" s="194" t="s">
        <v>218</v>
      </c>
      <c r="C144" s="194">
        <v>2017</v>
      </c>
      <c r="D144" s="195">
        <v>0</v>
      </c>
      <c r="E144" s="181"/>
      <c r="F144" s="181"/>
    </row>
    <row r="145" spans="2:6" ht="15" x14ac:dyDescent="0.25">
      <c r="B145" s="194" t="s">
        <v>219</v>
      </c>
      <c r="C145" s="194">
        <v>2017</v>
      </c>
      <c r="D145" s="195">
        <v>0</v>
      </c>
      <c r="E145" s="181"/>
      <c r="F145" s="181"/>
    </row>
    <row r="146" spans="2:6" ht="15" x14ac:dyDescent="0.25">
      <c r="B146" s="194" t="s">
        <v>220</v>
      </c>
      <c r="C146" s="194">
        <v>2017</v>
      </c>
      <c r="D146" s="195">
        <v>0</v>
      </c>
      <c r="E146" s="181"/>
      <c r="F146" s="181"/>
    </row>
    <row r="147" spans="2:6" ht="15" x14ac:dyDescent="0.25">
      <c r="B147" s="194" t="s">
        <v>221</v>
      </c>
      <c r="C147" s="194">
        <v>2017</v>
      </c>
      <c r="D147" s="195">
        <v>0</v>
      </c>
      <c r="E147" s="181"/>
      <c r="F147" s="181"/>
    </row>
    <row r="148" spans="2:6" ht="15" x14ac:dyDescent="0.25">
      <c r="B148" s="194" t="s">
        <v>222</v>
      </c>
      <c r="C148" s="194">
        <v>2017</v>
      </c>
      <c r="D148" s="195">
        <v>0</v>
      </c>
      <c r="E148" s="181"/>
      <c r="F148" s="181"/>
    </row>
    <row r="149" spans="2:6" ht="15" x14ac:dyDescent="0.25">
      <c r="B149" s="194" t="s">
        <v>223</v>
      </c>
      <c r="C149" s="194">
        <v>2017</v>
      </c>
      <c r="D149" s="196">
        <v>12100</v>
      </c>
      <c r="E149" s="181"/>
      <c r="F149" s="181"/>
    </row>
    <row r="150" spans="2:6" ht="15" x14ac:dyDescent="0.25">
      <c r="B150" s="194" t="s">
        <v>224</v>
      </c>
      <c r="C150" s="194">
        <v>2017</v>
      </c>
      <c r="D150" s="195">
        <v>0</v>
      </c>
      <c r="E150" s="181"/>
      <c r="F150" s="181"/>
    </row>
    <row r="151" spans="2:6" ht="15" x14ac:dyDescent="0.25">
      <c r="B151" s="194" t="s">
        <v>225</v>
      </c>
      <c r="C151" s="194">
        <v>2017</v>
      </c>
      <c r="D151" s="195">
        <v>0</v>
      </c>
      <c r="E151" s="181"/>
      <c r="F151" s="181"/>
    </row>
    <row r="152" spans="2:6" ht="15" x14ac:dyDescent="0.25">
      <c r="B152" s="194" t="s">
        <v>226</v>
      </c>
      <c r="C152" s="194">
        <v>2017</v>
      </c>
      <c r="D152" s="195">
        <v>0</v>
      </c>
      <c r="E152" s="181"/>
      <c r="F152" s="181"/>
    </row>
    <row r="153" spans="2:6" ht="15" x14ac:dyDescent="0.25">
      <c r="B153" s="194" t="s">
        <v>207</v>
      </c>
      <c r="C153" s="194">
        <v>2018</v>
      </c>
      <c r="D153" s="195">
        <v>0</v>
      </c>
      <c r="E153" s="181"/>
      <c r="F153" s="181"/>
    </row>
    <row r="154" spans="2:6" ht="15" x14ac:dyDescent="0.25">
      <c r="B154" s="194" t="s">
        <v>208</v>
      </c>
      <c r="C154" s="194">
        <v>2018</v>
      </c>
      <c r="D154" s="195">
        <v>0</v>
      </c>
      <c r="E154" s="181"/>
      <c r="F154" s="181"/>
    </row>
    <row r="155" spans="2:6" ht="15" x14ac:dyDescent="0.25">
      <c r="B155" s="194" t="s">
        <v>209</v>
      </c>
      <c r="C155" s="194">
        <v>2018</v>
      </c>
      <c r="D155" s="195">
        <v>0</v>
      </c>
      <c r="E155" s="181"/>
      <c r="F155" s="181"/>
    </row>
    <row r="156" spans="2:6" ht="15" x14ac:dyDescent="0.25">
      <c r="B156" s="194" t="s">
        <v>210</v>
      </c>
      <c r="C156" s="194">
        <v>2018</v>
      </c>
      <c r="D156" s="195">
        <v>0</v>
      </c>
      <c r="E156" s="181"/>
      <c r="F156" s="181"/>
    </row>
    <row r="157" spans="2:6" ht="15" x14ac:dyDescent="0.25">
      <c r="B157" s="194" t="s">
        <v>211</v>
      </c>
      <c r="C157" s="194">
        <v>2018</v>
      </c>
      <c r="D157" s="195">
        <v>0</v>
      </c>
      <c r="E157" s="181"/>
      <c r="F157" s="181"/>
    </row>
    <row r="158" spans="2:6" ht="15" x14ac:dyDescent="0.25">
      <c r="B158" s="194" t="s">
        <v>212</v>
      </c>
      <c r="C158" s="194">
        <v>2018</v>
      </c>
      <c r="D158" s="195">
        <v>0</v>
      </c>
      <c r="E158" s="181"/>
      <c r="F158" s="181"/>
    </row>
    <row r="159" spans="2:6" ht="15" x14ac:dyDescent="0.25">
      <c r="B159" s="194" t="s">
        <v>213</v>
      </c>
      <c r="C159" s="194">
        <v>2018</v>
      </c>
      <c r="D159" s="195">
        <v>0</v>
      </c>
      <c r="E159" s="181"/>
      <c r="F159" s="181"/>
    </row>
    <row r="160" spans="2:6" ht="15" x14ac:dyDescent="0.25">
      <c r="B160" s="194" t="s">
        <v>214</v>
      </c>
      <c r="C160" s="194">
        <v>2018</v>
      </c>
      <c r="D160" s="195">
        <v>0</v>
      </c>
      <c r="E160" s="181"/>
      <c r="F160" s="181"/>
    </row>
    <row r="161" spans="2:6" ht="15" x14ac:dyDescent="0.25">
      <c r="B161" s="194" t="s">
        <v>215</v>
      </c>
      <c r="C161" s="194">
        <v>2018</v>
      </c>
      <c r="D161" s="195">
        <v>0</v>
      </c>
      <c r="E161" s="181"/>
      <c r="F161" s="181"/>
    </row>
    <row r="162" spans="2:6" ht="15" x14ac:dyDescent="0.25">
      <c r="B162" s="194" t="s">
        <v>216</v>
      </c>
      <c r="C162" s="194">
        <v>2018</v>
      </c>
      <c r="D162" s="195">
        <v>0</v>
      </c>
      <c r="E162" s="181"/>
      <c r="F162" s="181"/>
    </row>
    <row r="163" spans="2:6" ht="15" x14ac:dyDescent="0.25">
      <c r="B163" s="194" t="s">
        <v>217</v>
      </c>
      <c r="C163" s="194">
        <v>2018</v>
      </c>
      <c r="D163" s="195">
        <v>0</v>
      </c>
      <c r="E163" s="181"/>
      <c r="F163" s="181"/>
    </row>
    <row r="164" spans="2:6" ht="15" x14ac:dyDescent="0.25">
      <c r="B164" s="194" t="s">
        <v>218</v>
      </c>
      <c r="C164" s="194">
        <v>2018</v>
      </c>
      <c r="D164" s="195">
        <v>0</v>
      </c>
    </row>
    <row r="165" spans="2:6" ht="15" x14ac:dyDescent="0.25">
      <c r="B165" s="194" t="s">
        <v>219</v>
      </c>
      <c r="C165" s="194">
        <v>2018</v>
      </c>
      <c r="D165" s="195">
        <v>0</v>
      </c>
    </row>
    <row r="166" spans="2:6" ht="15" x14ac:dyDescent="0.25">
      <c r="B166" s="194" t="s">
        <v>220</v>
      </c>
      <c r="C166" s="194">
        <v>2018</v>
      </c>
      <c r="D166" s="195">
        <v>0</v>
      </c>
    </row>
    <row r="167" spans="2:6" ht="15" x14ac:dyDescent="0.25">
      <c r="B167" s="194" t="s">
        <v>221</v>
      </c>
      <c r="C167" s="194">
        <v>2018</v>
      </c>
      <c r="D167" s="195">
        <v>0</v>
      </c>
    </row>
    <row r="168" spans="2:6" ht="15" x14ac:dyDescent="0.25">
      <c r="B168" s="194" t="s">
        <v>222</v>
      </c>
      <c r="C168" s="194">
        <v>2018</v>
      </c>
      <c r="D168" s="195">
        <v>0</v>
      </c>
    </row>
    <row r="169" spans="2:6" ht="15" x14ac:dyDescent="0.25">
      <c r="B169" s="194" t="s">
        <v>223</v>
      </c>
      <c r="C169" s="194">
        <v>2018</v>
      </c>
      <c r="D169" s="196">
        <v>12369</v>
      </c>
    </row>
    <row r="170" spans="2:6" ht="15" x14ac:dyDescent="0.25">
      <c r="B170" s="194" t="s">
        <v>224</v>
      </c>
      <c r="C170" s="194">
        <v>2018</v>
      </c>
      <c r="D170" s="195">
        <v>0</v>
      </c>
    </row>
    <row r="171" spans="2:6" ht="15" x14ac:dyDescent="0.25">
      <c r="B171" s="194" t="s">
        <v>225</v>
      </c>
      <c r="C171" s="194">
        <v>2018</v>
      </c>
      <c r="D171" s="195">
        <v>0</v>
      </c>
    </row>
    <row r="172" spans="2:6" ht="15" x14ac:dyDescent="0.25">
      <c r="B172" s="194" t="s">
        <v>226</v>
      </c>
      <c r="C172" s="194">
        <v>2018</v>
      </c>
      <c r="D172" s="195">
        <v>0</v>
      </c>
    </row>
    <row r="173" spans="2:6" ht="14.25" x14ac:dyDescent="0.2">
      <c r="B173" s="194" t="s">
        <v>207</v>
      </c>
      <c r="C173" s="194">
        <v>2019</v>
      </c>
      <c r="D173" s="194">
        <v>0</v>
      </c>
    </row>
    <row r="174" spans="2:6" ht="14.25" x14ac:dyDescent="0.2">
      <c r="B174" s="194" t="s">
        <v>208</v>
      </c>
      <c r="C174" s="194">
        <v>2019</v>
      </c>
      <c r="D174" s="194">
        <v>0</v>
      </c>
    </row>
    <row r="175" spans="2:6" ht="14.25" x14ac:dyDescent="0.2">
      <c r="B175" s="194" t="s">
        <v>209</v>
      </c>
      <c r="C175" s="194">
        <v>2019</v>
      </c>
      <c r="D175" s="194">
        <v>0</v>
      </c>
    </row>
    <row r="176" spans="2:6" ht="14.25" x14ac:dyDescent="0.2">
      <c r="B176" s="194" t="s">
        <v>210</v>
      </c>
      <c r="C176" s="194">
        <v>2019</v>
      </c>
      <c r="D176" s="194">
        <v>0</v>
      </c>
    </row>
    <row r="177" spans="2:4" ht="14.25" x14ac:dyDescent="0.2">
      <c r="B177" s="194" t="s">
        <v>211</v>
      </c>
      <c r="C177" s="194">
        <v>2019</v>
      </c>
      <c r="D177" s="194">
        <v>0</v>
      </c>
    </row>
    <row r="178" spans="2:4" ht="14.25" x14ac:dyDescent="0.2">
      <c r="B178" s="194" t="s">
        <v>212</v>
      </c>
      <c r="C178" s="194">
        <v>2019</v>
      </c>
      <c r="D178" s="194">
        <v>0</v>
      </c>
    </row>
    <row r="179" spans="2:4" ht="14.25" x14ac:dyDescent="0.2">
      <c r="B179" s="194" t="s">
        <v>213</v>
      </c>
      <c r="C179" s="194">
        <v>2019</v>
      </c>
      <c r="D179" s="194">
        <v>0</v>
      </c>
    </row>
    <row r="180" spans="2:4" ht="14.25" x14ac:dyDescent="0.2">
      <c r="B180" s="194" t="s">
        <v>214</v>
      </c>
      <c r="C180" s="194">
        <v>2019</v>
      </c>
      <c r="D180" s="194">
        <v>0</v>
      </c>
    </row>
    <row r="181" spans="2:4" ht="14.25" x14ac:dyDescent="0.2">
      <c r="B181" s="194" t="s">
        <v>215</v>
      </c>
      <c r="C181" s="194">
        <v>2019</v>
      </c>
      <c r="D181" s="194">
        <v>0</v>
      </c>
    </row>
    <row r="182" spans="2:4" ht="14.25" x14ac:dyDescent="0.2">
      <c r="B182" s="194" t="s">
        <v>216</v>
      </c>
      <c r="C182" s="194">
        <v>2019</v>
      </c>
      <c r="D182" s="194">
        <v>0</v>
      </c>
    </row>
    <row r="183" spans="2:4" ht="14.25" x14ac:dyDescent="0.2">
      <c r="B183" s="194" t="s">
        <v>217</v>
      </c>
      <c r="C183" s="194">
        <v>2019</v>
      </c>
      <c r="D183" s="194">
        <v>0</v>
      </c>
    </row>
    <row r="184" spans="2:4" ht="14.25" x14ac:dyDescent="0.2">
      <c r="B184" s="194" t="s">
        <v>218</v>
      </c>
      <c r="C184" s="194">
        <v>2019</v>
      </c>
      <c r="D184" s="194">
        <v>0</v>
      </c>
    </row>
    <row r="185" spans="2:4" ht="14.25" x14ac:dyDescent="0.2">
      <c r="B185" s="194" t="s">
        <v>219</v>
      </c>
      <c r="C185" s="194">
        <v>2019</v>
      </c>
      <c r="D185" s="194">
        <v>0</v>
      </c>
    </row>
    <row r="186" spans="2:4" ht="14.25" x14ac:dyDescent="0.2">
      <c r="B186" s="194" t="s">
        <v>220</v>
      </c>
      <c r="C186" s="194">
        <v>2019</v>
      </c>
      <c r="D186" s="194">
        <v>0</v>
      </c>
    </row>
    <row r="187" spans="2:4" ht="14.25" x14ac:dyDescent="0.2">
      <c r="B187" s="194" t="s">
        <v>221</v>
      </c>
      <c r="C187" s="194">
        <v>2019</v>
      </c>
      <c r="D187" s="194">
        <v>0</v>
      </c>
    </row>
    <row r="188" spans="2:4" ht="14.25" x14ac:dyDescent="0.2">
      <c r="B188" s="194" t="s">
        <v>222</v>
      </c>
      <c r="C188" s="194">
        <v>2019</v>
      </c>
      <c r="D188" s="194">
        <v>0</v>
      </c>
    </row>
    <row r="189" spans="2:4" ht="14.25" x14ac:dyDescent="0.2">
      <c r="B189" s="194" t="s">
        <v>223</v>
      </c>
      <c r="C189" s="194">
        <v>2019</v>
      </c>
      <c r="D189" s="194">
        <v>9314</v>
      </c>
    </row>
    <row r="190" spans="2:4" ht="14.25" x14ac:dyDescent="0.2">
      <c r="B190" s="194" t="s">
        <v>224</v>
      </c>
      <c r="C190" s="194">
        <v>2019</v>
      </c>
      <c r="D190" s="194">
        <v>0</v>
      </c>
    </row>
    <row r="191" spans="2:4" ht="14.25" x14ac:dyDescent="0.2">
      <c r="B191" s="194" t="s">
        <v>225</v>
      </c>
      <c r="C191" s="194">
        <v>2019</v>
      </c>
      <c r="D191" s="194">
        <v>0</v>
      </c>
    </row>
    <row r="192" spans="2:4" ht="14.25" x14ac:dyDescent="0.2">
      <c r="B192" s="194" t="s">
        <v>226</v>
      </c>
      <c r="C192" s="194">
        <v>2019</v>
      </c>
      <c r="D192" s="194">
        <v>0</v>
      </c>
    </row>
    <row r="193" spans="1:4" ht="14.25" x14ac:dyDescent="0.2">
      <c r="B193" s="194" t="s">
        <v>207</v>
      </c>
      <c r="C193" s="194">
        <v>2020</v>
      </c>
      <c r="D193" s="194">
        <v>0</v>
      </c>
    </row>
    <row r="194" spans="1:4" ht="14.25" x14ac:dyDescent="0.2">
      <c r="B194" s="194" t="s">
        <v>208</v>
      </c>
      <c r="C194" s="194">
        <v>2020</v>
      </c>
      <c r="D194" s="194">
        <v>0</v>
      </c>
    </row>
    <row r="195" spans="1:4" ht="14.25" x14ac:dyDescent="0.2">
      <c r="B195" s="194" t="s">
        <v>209</v>
      </c>
      <c r="C195" s="194">
        <v>2020</v>
      </c>
      <c r="D195" s="194">
        <v>0</v>
      </c>
    </row>
    <row r="196" spans="1:4" ht="14.25" x14ac:dyDescent="0.2">
      <c r="B196" s="194" t="s">
        <v>210</v>
      </c>
      <c r="C196" s="194">
        <v>2020</v>
      </c>
      <c r="D196" s="194">
        <v>0</v>
      </c>
    </row>
    <row r="197" spans="1:4" ht="14.25" x14ac:dyDescent="0.2">
      <c r="B197" s="194" t="s">
        <v>211</v>
      </c>
      <c r="C197" s="194">
        <v>2020</v>
      </c>
      <c r="D197" s="194">
        <v>0</v>
      </c>
    </row>
    <row r="198" spans="1:4" ht="14.25" x14ac:dyDescent="0.2">
      <c r="B198" s="194" t="s">
        <v>212</v>
      </c>
      <c r="C198" s="194">
        <v>2020</v>
      </c>
      <c r="D198" s="194">
        <v>0</v>
      </c>
    </row>
    <row r="199" spans="1:4" ht="14.25" x14ac:dyDescent="0.2">
      <c r="B199" s="194" t="s">
        <v>213</v>
      </c>
      <c r="C199" s="194">
        <v>2020</v>
      </c>
      <c r="D199" s="194">
        <v>0</v>
      </c>
    </row>
    <row r="200" spans="1:4" ht="14.25" x14ac:dyDescent="0.2">
      <c r="B200" s="194" t="s">
        <v>214</v>
      </c>
      <c r="C200" s="194">
        <v>2020</v>
      </c>
      <c r="D200" s="194">
        <v>0</v>
      </c>
    </row>
    <row r="201" spans="1:4" ht="14.25" x14ac:dyDescent="0.2">
      <c r="B201" s="194" t="s">
        <v>215</v>
      </c>
      <c r="C201" s="194">
        <v>2020</v>
      </c>
      <c r="D201" s="194">
        <v>0</v>
      </c>
    </row>
    <row r="202" spans="1:4" ht="14.25" x14ac:dyDescent="0.2">
      <c r="B202" s="194" t="s">
        <v>216</v>
      </c>
      <c r="C202" s="194">
        <v>2020</v>
      </c>
      <c r="D202" s="194">
        <v>0</v>
      </c>
    </row>
    <row r="203" spans="1:4" ht="14.25" x14ac:dyDescent="0.2">
      <c r="B203" s="194" t="s">
        <v>217</v>
      </c>
      <c r="C203" s="194">
        <v>2020</v>
      </c>
      <c r="D203" s="194">
        <v>0</v>
      </c>
    </row>
    <row r="204" spans="1:4" ht="14.25" x14ac:dyDescent="0.2">
      <c r="A204" s="93"/>
      <c r="B204" s="194" t="s">
        <v>218</v>
      </c>
      <c r="C204" s="194">
        <v>2020</v>
      </c>
      <c r="D204" s="194">
        <v>0</v>
      </c>
    </row>
    <row r="205" spans="1:4" ht="14.25" x14ac:dyDescent="0.2">
      <c r="A205" s="93"/>
      <c r="B205" s="194" t="s">
        <v>219</v>
      </c>
      <c r="C205" s="194">
        <v>2020</v>
      </c>
      <c r="D205" s="194">
        <v>0</v>
      </c>
    </row>
    <row r="206" spans="1:4" ht="14.25" x14ac:dyDescent="0.2">
      <c r="A206" s="93"/>
      <c r="B206" s="194" t="s">
        <v>220</v>
      </c>
      <c r="C206" s="194">
        <v>2020</v>
      </c>
      <c r="D206" s="194">
        <v>0</v>
      </c>
    </row>
    <row r="207" spans="1:4" ht="14.25" x14ac:dyDescent="0.2">
      <c r="A207" s="93"/>
      <c r="B207" s="194" t="s">
        <v>221</v>
      </c>
      <c r="C207" s="194">
        <v>2020</v>
      </c>
      <c r="D207" s="194">
        <v>0</v>
      </c>
    </row>
    <row r="208" spans="1:4" ht="14.25" x14ac:dyDescent="0.2">
      <c r="A208" s="93"/>
      <c r="B208" s="194" t="s">
        <v>222</v>
      </c>
      <c r="C208" s="194">
        <v>2020</v>
      </c>
      <c r="D208" s="194">
        <v>0</v>
      </c>
    </row>
    <row r="209" spans="1:4" ht="14.25" x14ac:dyDescent="0.2">
      <c r="A209" s="93"/>
      <c r="B209" s="194" t="s">
        <v>223</v>
      </c>
      <c r="C209" s="194">
        <v>2020</v>
      </c>
      <c r="D209" s="194">
        <v>7341</v>
      </c>
    </row>
    <row r="210" spans="1:4" ht="14.25" x14ac:dyDescent="0.2">
      <c r="A210" s="93"/>
      <c r="B210" s="194" t="s">
        <v>224</v>
      </c>
      <c r="C210" s="194">
        <v>2020</v>
      </c>
      <c r="D210" s="194">
        <v>0</v>
      </c>
    </row>
    <row r="211" spans="1:4" ht="14.25" x14ac:dyDescent="0.2">
      <c r="A211" s="93"/>
      <c r="B211" s="194" t="s">
        <v>225</v>
      </c>
      <c r="C211" s="194">
        <v>2020</v>
      </c>
      <c r="D211" s="194">
        <v>0</v>
      </c>
    </row>
    <row r="212" spans="1:4" ht="14.25" x14ac:dyDescent="0.2">
      <c r="A212" s="93"/>
      <c r="B212" s="194" t="s">
        <v>226</v>
      </c>
      <c r="C212" s="194">
        <v>2020</v>
      </c>
      <c r="D212" s="194">
        <v>0</v>
      </c>
    </row>
    <row r="213" spans="1:4" ht="14.25" x14ac:dyDescent="0.2">
      <c r="A213" s="93"/>
      <c r="B213" s="194" t="s">
        <v>207</v>
      </c>
      <c r="C213" s="194">
        <v>2021</v>
      </c>
      <c r="D213" s="194"/>
    </row>
    <row r="214" spans="1:4" ht="14.25" x14ac:dyDescent="0.2">
      <c r="A214" s="93"/>
      <c r="B214" s="194" t="s">
        <v>208</v>
      </c>
      <c r="C214" s="194">
        <v>2021</v>
      </c>
      <c r="D214" s="194"/>
    </row>
    <row r="215" spans="1:4" ht="14.25" x14ac:dyDescent="0.2">
      <c r="A215" s="93"/>
      <c r="B215" s="194" t="s">
        <v>209</v>
      </c>
      <c r="C215" s="194">
        <v>2021</v>
      </c>
      <c r="D215" s="194"/>
    </row>
    <row r="216" spans="1:4" ht="14.25" x14ac:dyDescent="0.2">
      <c r="A216" s="93"/>
      <c r="B216" s="194" t="s">
        <v>210</v>
      </c>
      <c r="C216" s="194">
        <v>2021</v>
      </c>
      <c r="D216" s="194"/>
    </row>
    <row r="217" spans="1:4" ht="14.25" x14ac:dyDescent="0.2">
      <c r="A217" s="93"/>
      <c r="B217" s="194" t="s">
        <v>211</v>
      </c>
      <c r="C217" s="194">
        <v>2021</v>
      </c>
      <c r="D217" s="194"/>
    </row>
    <row r="218" spans="1:4" ht="14.25" x14ac:dyDescent="0.2">
      <c r="A218" s="93"/>
      <c r="B218" s="194" t="s">
        <v>212</v>
      </c>
      <c r="C218" s="194">
        <v>2021</v>
      </c>
      <c r="D218" s="194"/>
    </row>
    <row r="219" spans="1:4" ht="14.25" x14ac:dyDescent="0.2">
      <c r="A219" s="93"/>
      <c r="B219" s="194" t="s">
        <v>213</v>
      </c>
      <c r="C219" s="194">
        <v>2021</v>
      </c>
      <c r="D219" s="194"/>
    </row>
    <row r="220" spans="1:4" ht="14.25" x14ac:dyDescent="0.2">
      <c r="A220" s="93"/>
      <c r="B220" s="194" t="s">
        <v>214</v>
      </c>
      <c r="C220" s="194">
        <v>2021</v>
      </c>
      <c r="D220" s="194"/>
    </row>
    <row r="221" spans="1:4" ht="14.25" x14ac:dyDescent="0.2">
      <c r="A221" s="93"/>
      <c r="B221" s="194" t="s">
        <v>215</v>
      </c>
      <c r="C221" s="194">
        <v>2021</v>
      </c>
      <c r="D221" s="194"/>
    </row>
    <row r="222" spans="1:4" ht="14.25" x14ac:dyDescent="0.2">
      <c r="A222" s="93"/>
      <c r="B222" s="194" t="s">
        <v>216</v>
      </c>
      <c r="C222" s="194">
        <v>2021</v>
      </c>
      <c r="D222" s="194"/>
    </row>
    <row r="223" spans="1:4" ht="14.25" x14ac:dyDescent="0.2">
      <c r="A223" s="93"/>
      <c r="B223" s="194" t="s">
        <v>217</v>
      </c>
      <c r="C223" s="194">
        <v>2021</v>
      </c>
      <c r="D223" s="194"/>
    </row>
    <row r="224" spans="1:4" ht="14.25" x14ac:dyDescent="0.2">
      <c r="A224" s="93"/>
      <c r="B224" s="194" t="s">
        <v>218</v>
      </c>
      <c r="C224" s="194">
        <v>2021</v>
      </c>
      <c r="D224" s="194"/>
    </row>
    <row r="225" spans="1:4" ht="14.25" x14ac:dyDescent="0.2">
      <c r="A225" s="93"/>
      <c r="B225" s="194" t="s">
        <v>219</v>
      </c>
      <c r="C225" s="194">
        <v>2021</v>
      </c>
      <c r="D225" s="194"/>
    </row>
    <row r="226" spans="1:4" ht="14.25" x14ac:dyDescent="0.2">
      <c r="A226" s="93"/>
      <c r="B226" s="194" t="s">
        <v>220</v>
      </c>
      <c r="C226" s="194">
        <v>2021</v>
      </c>
      <c r="D226" s="194"/>
    </row>
    <row r="227" spans="1:4" ht="14.25" x14ac:dyDescent="0.2">
      <c r="A227" s="93"/>
      <c r="B227" s="194" t="s">
        <v>221</v>
      </c>
      <c r="C227" s="194">
        <v>2021</v>
      </c>
      <c r="D227" s="194"/>
    </row>
    <row r="228" spans="1:4" ht="14.25" x14ac:dyDescent="0.2">
      <c r="A228" s="93"/>
      <c r="B228" s="194" t="s">
        <v>222</v>
      </c>
      <c r="C228" s="194">
        <v>2021</v>
      </c>
      <c r="D228" s="194"/>
    </row>
    <row r="229" spans="1:4" ht="14.25" x14ac:dyDescent="0.2">
      <c r="A229" s="93"/>
      <c r="B229" s="194" t="s">
        <v>223</v>
      </c>
      <c r="C229" s="194">
        <v>2021</v>
      </c>
      <c r="D229" s="194"/>
    </row>
    <row r="230" spans="1:4" ht="14.25" x14ac:dyDescent="0.2">
      <c r="A230" s="93"/>
      <c r="B230" s="194" t="s">
        <v>224</v>
      </c>
      <c r="C230" s="194">
        <v>2021</v>
      </c>
      <c r="D230" s="194"/>
    </row>
    <row r="231" spans="1:4" ht="14.25" x14ac:dyDescent="0.2">
      <c r="A231" s="93"/>
      <c r="B231" s="194" t="s">
        <v>225</v>
      </c>
      <c r="C231" s="194">
        <v>2021</v>
      </c>
      <c r="D231" s="194"/>
    </row>
    <row r="232" spans="1:4" ht="14.25" x14ac:dyDescent="0.2">
      <c r="A232" s="93"/>
      <c r="B232" s="194" t="s">
        <v>226</v>
      </c>
      <c r="C232" s="194">
        <v>2021</v>
      </c>
      <c r="D232" s="194"/>
    </row>
    <row r="233" spans="1:4" ht="14.25" x14ac:dyDescent="0.2">
      <c r="A233" s="93"/>
      <c r="B233" s="197" t="s">
        <v>239</v>
      </c>
      <c r="C233" s="197"/>
      <c r="D233" s="197">
        <f>SUBTOTAL(109,Tabla112[[TOTAL ESTUDIANTES ]])</f>
        <v>106577</v>
      </c>
    </row>
    <row r="234" spans="1:4" ht="12.75" x14ac:dyDescent="0.2">
      <c r="A234" s="93"/>
    </row>
    <row r="235" spans="1:4" ht="12.75" x14ac:dyDescent="0.2">
      <c r="A235" s="93"/>
    </row>
    <row r="236" spans="1:4" ht="12.75" x14ac:dyDescent="0.2">
      <c r="A236" s="93"/>
    </row>
    <row r="237" spans="1:4" ht="12.75" x14ac:dyDescent="0.2">
      <c r="A237" s="93"/>
    </row>
    <row r="238" spans="1:4" ht="12.75" x14ac:dyDescent="0.2">
      <c r="A238" s="93"/>
    </row>
    <row r="239" spans="1:4" ht="12.75" x14ac:dyDescent="0.2">
      <c r="A239" s="93"/>
    </row>
    <row r="240" spans="1:4" ht="12.75" x14ac:dyDescent="0.2">
      <c r="A240" s="93"/>
    </row>
    <row r="241" spans="1:1" ht="12.75" x14ac:dyDescent="0.2">
      <c r="A241" s="93"/>
    </row>
    <row r="242" spans="1:1" ht="12.75" x14ac:dyDescent="0.2">
      <c r="A242" s="93"/>
    </row>
    <row r="243" spans="1:1" ht="12.75" x14ac:dyDescent="0.2">
      <c r="A243" s="93"/>
    </row>
    <row r="244" spans="1:1" ht="12.75" x14ac:dyDescent="0.2">
      <c r="A244" s="93"/>
    </row>
    <row r="245" spans="1:1" ht="12.75" x14ac:dyDescent="0.2">
      <c r="A245" s="93"/>
    </row>
    <row r="246" spans="1:1" ht="12.75" x14ac:dyDescent="0.2">
      <c r="A246" s="93"/>
    </row>
    <row r="247" spans="1:1" ht="12.75" x14ac:dyDescent="0.2">
      <c r="A247" s="93"/>
    </row>
    <row r="248" spans="1:1" ht="12.75" x14ac:dyDescent="0.2">
      <c r="A248" s="93"/>
    </row>
    <row r="249" spans="1:1" ht="12.75" x14ac:dyDescent="0.2">
      <c r="A249" s="93"/>
    </row>
    <row r="250" spans="1:1" ht="12.75" x14ac:dyDescent="0.2">
      <c r="A250" s="93"/>
    </row>
    <row r="251" spans="1:1" ht="12.75" x14ac:dyDescent="0.2">
      <c r="A251" s="93"/>
    </row>
    <row r="252" spans="1:1" ht="12.75" x14ac:dyDescent="0.2">
      <c r="A252" s="93"/>
    </row>
    <row r="253" spans="1:1" ht="12.75" x14ac:dyDescent="0.2">
      <c r="A253" s="93"/>
    </row>
    <row r="254" spans="1:1" ht="12.75" x14ac:dyDescent="0.2">
      <c r="A254" s="93"/>
    </row>
    <row r="255" spans="1:1" ht="12.75" x14ac:dyDescent="0.2">
      <c r="A255" s="93"/>
    </row>
    <row r="256" spans="1:1" ht="12.75" x14ac:dyDescent="0.2">
      <c r="A256" s="93"/>
    </row>
    <row r="257" spans="1:1" ht="12.75" x14ac:dyDescent="0.2">
      <c r="A257" s="93"/>
    </row>
    <row r="258" spans="1:1" ht="12.75" x14ac:dyDescent="0.2">
      <c r="A258" s="93"/>
    </row>
    <row r="259" spans="1:1" ht="12.75" x14ac:dyDescent="0.2">
      <c r="A259" s="93"/>
    </row>
    <row r="260" spans="1:1" ht="12.75" x14ac:dyDescent="0.2">
      <c r="A260" s="93"/>
    </row>
    <row r="261" spans="1:1" ht="12.75" x14ac:dyDescent="0.2">
      <c r="A261" s="93"/>
    </row>
    <row r="262" spans="1:1" ht="12.75" x14ac:dyDescent="0.2">
      <c r="A262" s="93"/>
    </row>
    <row r="263" spans="1:1" ht="12.75" x14ac:dyDescent="0.2">
      <c r="A263" s="93"/>
    </row>
    <row r="264" spans="1:1" ht="12.75" x14ac:dyDescent="0.2">
      <c r="A264" s="93"/>
    </row>
    <row r="265" spans="1:1" ht="12.75" x14ac:dyDescent="0.2">
      <c r="A265" s="93"/>
    </row>
    <row r="266" spans="1:1" ht="12.75" x14ac:dyDescent="0.2">
      <c r="A266" s="93"/>
    </row>
    <row r="267" spans="1:1" ht="12.75" x14ac:dyDescent="0.2">
      <c r="A267" s="93"/>
    </row>
    <row r="268" spans="1:1" ht="12.75" x14ac:dyDescent="0.2">
      <c r="A268" s="93"/>
    </row>
    <row r="269" spans="1:1" ht="12.75" x14ac:dyDescent="0.2">
      <c r="A269" s="93"/>
    </row>
    <row r="270" spans="1:1" ht="12.75" x14ac:dyDescent="0.2">
      <c r="A270" s="93"/>
    </row>
    <row r="271" spans="1:1" ht="12.75" x14ac:dyDescent="0.2">
      <c r="A271" s="93"/>
    </row>
    <row r="272" spans="1:1" ht="12.75" x14ac:dyDescent="0.2">
      <c r="A272" s="93"/>
    </row>
    <row r="273" spans="1:1" ht="12.75" x14ac:dyDescent="0.2">
      <c r="A273" s="93"/>
    </row>
    <row r="274" spans="1:1" ht="12.75" x14ac:dyDescent="0.2">
      <c r="A274" s="93"/>
    </row>
    <row r="275" spans="1:1" ht="12.75" x14ac:dyDescent="0.2">
      <c r="A275" s="93"/>
    </row>
    <row r="276" spans="1:1" ht="12.75" x14ac:dyDescent="0.2">
      <c r="A276" s="93"/>
    </row>
    <row r="277" spans="1:1" ht="12.75" x14ac:dyDescent="0.2">
      <c r="A277" s="93"/>
    </row>
    <row r="278" spans="1:1" ht="12.75" x14ac:dyDescent="0.2">
      <c r="A278" s="93"/>
    </row>
    <row r="279" spans="1:1" ht="12.75" x14ac:dyDescent="0.2">
      <c r="A279" s="93"/>
    </row>
    <row r="280" spans="1:1" ht="12.75" x14ac:dyDescent="0.2">
      <c r="A280" s="93"/>
    </row>
    <row r="281" spans="1:1" ht="12.75" x14ac:dyDescent="0.2">
      <c r="A281" s="93"/>
    </row>
    <row r="282" spans="1:1" ht="12.75" x14ac:dyDescent="0.2">
      <c r="A282" s="93"/>
    </row>
    <row r="283" spans="1:1" ht="12.75" x14ac:dyDescent="0.2">
      <c r="A283" s="93"/>
    </row>
    <row r="284" spans="1:1" ht="12.75" x14ac:dyDescent="0.2">
      <c r="A284" s="93"/>
    </row>
    <row r="285" spans="1:1" ht="12.75" x14ac:dyDescent="0.2">
      <c r="A285" s="93"/>
    </row>
    <row r="286" spans="1:1" ht="12.75" x14ac:dyDescent="0.2">
      <c r="A286" s="93"/>
    </row>
    <row r="287" spans="1:1" ht="12.75" x14ac:dyDescent="0.2">
      <c r="A287" s="93"/>
    </row>
    <row r="288" spans="1:1" ht="12.75" x14ac:dyDescent="0.2">
      <c r="A288" s="93"/>
    </row>
    <row r="289" spans="1:1" ht="12.75" x14ac:dyDescent="0.2">
      <c r="A289" s="93"/>
    </row>
    <row r="290" spans="1:1" ht="12.75" x14ac:dyDescent="0.2">
      <c r="A290" s="93"/>
    </row>
    <row r="291" spans="1:1" ht="12.75" x14ac:dyDescent="0.2">
      <c r="A291" s="93"/>
    </row>
    <row r="292" spans="1:1" ht="12.75" x14ac:dyDescent="0.2">
      <c r="A292" s="93"/>
    </row>
    <row r="293" spans="1:1" ht="12.75" x14ac:dyDescent="0.2">
      <c r="A293" s="93"/>
    </row>
    <row r="294" spans="1:1" ht="12.75" x14ac:dyDescent="0.2">
      <c r="A294" s="93"/>
    </row>
    <row r="295" spans="1:1" ht="12.75" x14ac:dyDescent="0.2">
      <c r="A295" s="93"/>
    </row>
    <row r="296" spans="1:1" ht="12.75" x14ac:dyDescent="0.2">
      <c r="A296" s="93"/>
    </row>
    <row r="297" spans="1:1" ht="12.75" x14ac:dyDescent="0.2">
      <c r="A297" s="93"/>
    </row>
    <row r="298" spans="1:1" ht="12.75" x14ac:dyDescent="0.2">
      <c r="A298" s="93"/>
    </row>
    <row r="299" spans="1:1" ht="12.75" x14ac:dyDescent="0.2">
      <c r="A299" s="93"/>
    </row>
    <row r="300" spans="1:1" ht="12.75" x14ac:dyDescent="0.2">
      <c r="A300" s="93"/>
    </row>
    <row r="301" spans="1:1" ht="12.75" x14ac:dyDescent="0.2">
      <c r="A301" s="93"/>
    </row>
    <row r="302" spans="1:1" ht="12.75" x14ac:dyDescent="0.2">
      <c r="A302" s="93"/>
    </row>
    <row r="303" spans="1:1" ht="12.75" x14ac:dyDescent="0.2">
      <c r="A303" s="93"/>
    </row>
    <row r="304" spans="1:1" ht="12.75" x14ac:dyDescent="0.2">
      <c r="A304" s="93"/>
    </row>
    <row r="305" spans="1:1" ht="12.75" x14ac:dyDescent="0.2">
      <c r="A305" s="93"/>
    </row>
    <row r="306" spans="1:1" ht="12.75" x14ac:dyDescent="0.2">
      <c r="A306" s="93"/>
    </row>
    <row r="307" spans="1:1" ht="12.75" x14ac:dyDescent="0.2">
      <c r="A307" s="93"/>
    </row>
    <row r="308" spans="1:1" ht="12.75" x14ac:dyDescent="0.2">
      <c r="A308" s="93"/>
    </row>
    <row r="309" spans="1:1" ht="12.75" x14ac:dyDescent="0.2">
      <c r="A309" s="93"/>
    </row>
    <row r="310" spans="1:1" ht="12.75" x14ac:dyDescent="0.2">
      <c r="A310" s="93"/>
    </row>
    <row r="311" spans="1:1" ht="12.75" x14ac:dyDescent="0.2">
      <c r="A311" s="93"/>
    </row>
    <row r="312" spans="1:1" ht="12.75" x14ac:dyDescent="0.2">
      <c r="A312" s="93"/>
    </row>
    <row r="313" spans="1:1" ht="12.75" x14ac:dyDescent="0.2">
      <c r="A313" s="93"/>
    </row>
    <row r="314" spans="1:1" ht="12.75" x14ac:dyDescent="0.2">
      <c r="A314" s="93"/>
    </row>
    <row r="315" spans="1:1" ht="12.75" x14ac:dyDescent="0.2">
      <c r="A315" s="93"/>
    </row>
    <row r="316" spans="1:1" ht="12.75" x14ac:dyDescent="0.2">
      <c r="A316" s="93"/>
    </row>
    <row r="317" spans="1:1" ht="12.75" x14ac:dyDescent="0.2">
      <c r="A317" s="93"/>
    </row>
    <row r="318" spans="1:1" ht="12.75" x14ac:dyDescent="0.2">
      <c r="A318" s="93"/>
    </row>
    <row r="319" spans="1:1" ht="12.75" x14ac:dyDescent="0.2">
      <c r="A319" s="93"/>
    </row>
    <row r="320" spans="1:1" ht="12.75" x14ac:dyDescent="0.2">
      <c r="A320" s="93"/>
    </row>
    <row r="321" spans="1:1" ht="12.75" x14ac:dyDescent="0.2">
      <c r="A321" s="93"/>
    </row>
    <row r="322" spans="1:1" ht="12.75" x14ac:dyDescent="0.2">
      <c r="A322" s="93"/>
    </row>
    <row r="323" spans="1:1" ht="12.75" x14ac:dyDescent="0.2">
      <c r="A323" s="93"/>
    </row>
    <row r="324" spans="1:1" ht="12.75" x14ac:dyDescent="0.2">
      <c r="A324" s="93"/>
    </row>
    <row r="325" spans="1:1" ht="12.75" x14ac:dyDescent="0.2">
      <c r="A325" s="93"/>
    </row>
    <row r="326" spans="1:1" ht="12.75" x14ac:dyDescent="0.2">
      <c r="A326" s="93"/>
    </row>
    <row r="327" spans="1:1" ht="12.75" x14ac:dyDescent="0.2">
      <c r="A327" s="93"/>
    </row>
    <row r="328" spans="1:1" ht="12.75" x14ac:dyDescent="0.2">
      <c r="A328" s="93"/>
    </row>
    <row r="329" spans="1:1" ht="12.75" x14ac:dyDescent="0.2">
      <c r="A329" s="93"/>
    </row>
    <row r="330" spans="1:1" ht="12.75" x14ac:dyDescent="0.2">
      <c r="A330" s="93"/>
    </row>
    <row r="331" spans="1:1" ht="12.75" x14ac:dyDescent="0.2">
      <c r="A331" s="93"/>
    </row>
    <row r="332" spans="1:1" ht="12.75" x14ac:dyDescent="0.2">
      <c r="A332" s="93"/>
    </row>
    <row r="333" spans="1:1" ht="12.75" x14ac:dyDescent="0.2">
      <c r="A333" s="93"/>
    </row>
    <row r="334" spans="1:1" ht="12.75" x14ac:dyDescent="0.2">
      <c r="A334" s="93"/>
    </row>
    <row r="335" spans="1:1" ht="12.75" x14ac:dyDescent="0.2">
      <c r="A335" s="93"/>
    </row>
    <row r="336" spans="1:1" ht="12.75" x14ac:dyDescent="0.2">
      <c r="A336" s="93"/>
    </row>
    <row r="337" spans="1:1" ht="12.75" x14ac:dyDescent="0.2">
      <c r="A337" s="93"/>
    </row>
    <row r="338" spans="1:1" ht="12.75" x14ac:dyDescent="0.2">
      <c r="A338" s="93"/>
    </row>
    <row r="339" spans="1:1" ht="12.75" x14ac:dyDescent="0.2">
      <c r="A339" s="93"/>
    </row>
    <row r="340" spans="1:1" ht="12.75" x14ac:dyDescent="0.2">
      <c r="A340" s="93"/>
    </row>
    <row r="341" spans="1:1" ht="12.75" x14ac:dyDescent="0.2">
      <c r="A341" s="93"/>
    </row>
    <row r="342" spans="1:1" ht="12.75" x14ac:dyDescent="0.2">
      <c r="A342" s="93"/>
    </row>
    <row r="343" spans="1:1" ht="12.75" x14ac:dyDescent="0.2">
      <c r="A343" s="93"/>
    </row>
    <row r="344" spans="1:1" ht="12.75" x14ac:dyDescent="0.2">
      <c r="A344" s="93"/>
    </row>
    <row r="345" spans="1:1" ht="12.75" x14ac:dyDescent="0.2">
      <c r="A345" s="93"/>
    </row>
    <row r="346" spans="1:1" ht="12.75" x14ac:dyDescent="0.2">
      <c r="A346" s="93"/>
    </row>
    <row r="347" spans="1:1" ht="12.75" x14ac:dyDescent="0.2">
      <c r="A347" s="93"/>
    </row>
    <row r="348" spans="1:1" ht="12.75" x14ac:dyDescent="0.2">
      <c r="A348" s="93"/>
    </row>
    <row r="349" spans="1:1" ht="12.75" x14ac:dyDescent="0.2">
      <c r="A349" s="93"/>
    </row>
    <row r="350" spans="1:1" ht="12.75" x14ac:dyDescent="0.2">
      <c r="A350" s="93"/>
    </row>
    <row r="351" spans="1:1" ht="12.75" x14ac:dyDescent="0.2">
      <c r="A351" s="93"/>
    </row>
    <row r="352" spans="1:1" ht="12.75" x14ac:dyDescent="0.2">
      <c r="A352" s="93"/>
    </row>
    <row r="353" spans="1:1" ht="12.75" x14ac:dyDescent="0.2">
      <c r="A353" s="93"/>
    </row>
    <row r="354" spans="1:1" ht="12.75" x14ac:dyDescent="0.2">
      <c r="A354" s="93"/>
    </row>
    <row r="355" spans="1:1" ht="12.75" x14ac:dyDescent="0.2">
      <c r="A355" s="93"/>
    </row>
    <row r="356" spans="1:1" ht="12.75" x14ac:dyDescent="0.2">
      <c r="A356" s="93"/>
    </row>
    <row r="357" spans="1:1" ht="12.75" x14ac:dyDescent="0.2">
      <c r="A357" s="93"/>
    </row>
    <row r="358" spans="1:1" ht="12.75" x14ac:dyDescent="0.2">
      <c r="A358" s="93"/>
    </row>
    <row r="359" spans="1:1" ht="12.75" x14ac:dyDescent="0.2">
      <c r="A359" s="93"/>
    </row>
    <row r="360" spans="1:1" ht="12.75" x14ac:dyDescent="0.2">
      <c r="A360" s="93"/>
    </row>
    <row r="361" spans="1:1" ht="12.75" x14ac:dyDescent="0.2">
      <c r="A361" s="93"/>
    </row>
    <row r="362" spans="1:1" ht="12.75" x14ac:dyDescent="0.2">
      <c r="A362" s="93"/>
    </row>
    <row r="363" spans="1:1" ht="12.75" x14ac:dyDescent="0.2">
      <c r="A363" s="93"/>
    </row>
    <row r="364" spans="1:1" ht="12.75" x14ac:dyDescent="0.2">
      <c r="A364" s="93"/>
    </row>
    <row r="365" spans="1:1" ht="12.75" x14ac:dyDescent="0.2">
      <c r="A365" s="93"/>
    </row>
    <row r="366" spans="1:1" ht="12.75" x14ac:dyDescent="0.2">
      <c r="A366" s="93"/>
    </row>
    <row r="367" spans="1:1" ht="12.75" x14ac:dyDescent="0.2">
      <c r="A367" s="93"/>
    </row>
    <row r="368" spans="1:1" ht="12.75" x14ac:dyDescent="0.2">
      <c r="A368" s="93"/>
    </row>
    <row r="369" spans="1:1" ht="12.75" x14ac:dyDescent="0.2">
      <c r="A369" s="93"/>
    </row>
    <row r="370" spans="1:1" ht="12.75" x14ac:dyDescent="0.2">
      <c r="A370" s="93"/>
    </row>
    <row r="371" spans="1:1" ht="12.75" x14ac:dyDescent="0.2">
      <c r="A371" s="93"/>
    </row>
    <row r="372" spans="1:1" ht="12.75" x14ac:dyDescent="0.2">
      <c r="A372" s="93"/>
    </row>
    <row r="373" spans="1:1" ht="12.75" x14ac:dyDescent="0.2">
      <c r="A373" s="93"/>
    </row>
    <row r="374" spans="1:1" ht="12.75" x14ac:dyDescent="0.2">
      <c r="A374" s="93"/>
    </row>
    <row r="375" spans="1:1" ht="12.75" x14ac:dyDescent="0.2">
      <c r="A375" s="93"/>
    </row>
    <row r="376" spans="1:1" ht="12.75" x14ac:dyDescent="0.2">
      <c r="A376" s="93"/>
    </row>
    <row r="377" spans="1:1" ht="12.75" x14ac:dyDescent="0.2">
      <c r="A377" s="93"/>
    </row>
    <row r="378" spans="1:1" ht="12.75" x14ac:dyDescent="0.2">
      <c r="A378" s="93"/>
    </row>
    <row r="379" spans="1:1" ht="12.75" x14ac:dyDescent="0.2">
      <c r="A379" s="93"/>
    </row>
    <row r="380" spans="1:1" ht="12.75" x14ac:dyDescent="0.2">
      <c r="A380" s="93"/>
    </row>
    <row r="381" spans="1:1" ht="12.75" x14ac:dyDescent="0.2">
      <c r="A381" s="93"/>
    </row>
    <row r="382" spans="1:1" ht="12.75" x14ac:dyDescent="0.2">
      <c r="A382" s="93"/>
    </row>
    <row r="383" spans="1:1" ht="12.75" x14ac:dyDescent="0.2">
      <c r="A383" s="93"/>
    </row>
    <row r="384" spans="1:1" ht="12.75" x14ac:dyDescent="0.2">
      <c r="A384" s="93"/>
    </row>
    <row r="385" spans="1:1" ht="12.75" x14ac:dyDescent="0.2">
      <c r="A385" s="93"/>
    </row>
    <row r="386" spans="1:1" ht="12.75" x14ac:dyDescent="0.2">
      <c r="A386" s="93"/>
    </row>
    <row r="387" spans="1:1" ht="12.75" x14ac:dyDescent="0.2">
      <c r="A387" s="93"/>
    </row>
    <row r="388" spans="1:1" ht="12.75" x14ac:dyDescent="0.2">
      <c r="A388" s="93"/>
    </row>
    <row r="389" spans="1:1" ht="12.75" x14ac:dyDescent="0.2">
      <c r="A389" s="93"/>
    </row>
    <row r="390" spans="1:1" ht="12.75" x14ac:dyDescent="0.2">
      <c r="A390" s="93"/>
    </row>
    <row r="391" spans="1:1" ht="12.75" x14ac:dyDescent="0.2">
      <c r="A391" s="93"/>
    </row>
    <row r="392" spans="1:1" ht="12.75" x14ac:dyDescent="0.2">
      <c r="A392" s="93"/>
    </row>
    <row r="393" spans="1:1" ht="12.75" x14ac:dyDescent="0.2">
      <c r="A393" s="93"/>
    </row>
    <row r="394" spans="1:1" ht="12.75" x14ac:dyDescent="0.2">
      <c r="A394" s="93"/>
    </row>
    <row r="395" spans="1:1" ht="12.75" x14ac:dyDescent="0.2">
      <c r="A395" s="93"/>
    </row>
    <row r="396" spans="1:1" ht="12.75" x14ac:dyDescent="0.2">
      <c r="A396" s="93"/>
    </row>
    <row r="397" spans="1:1" ht="12.75" x14ac:dyDescent="0.2">
      <c r="A397" s="93"/>
    </row>
    <row r="398" spans="1:1" ht="12.75" x14ac:dyDescent="0.2">
      <c r="A398" s="93"/>
    </row>
    <row r="399" spans="1:1" ht="12.75" x14ac:dyDescent="0.2">
      <c r="A399" s="93"/>
    </row>
    <row r="400" spans="1:1" ht="12.75" x14ac:dyDescent="0.2">
      <c r="A400" s="93"/>
    </row>
    <row r="401" spans="1:1" ht="12.75" x14ac:dyDescent="0.2">
      <c r="A401" s="93"/>
    </row>
    <row r="402" spans="1:1" ht="12.75" x14ac:dyDescent="0.2">
      <c r="A402" s="93"/>
    </row>
    <row r="403" spans="1:1" ht="12.75" x14ac:dyDescent="0.2">
      <c r="A403" s="93"/>
    </row>
    <row r="404" spans="1:1" ht="12.75" x14ac:dyDescent="0.2">
      <c r="A404" s="93"/>
    </row>
    <row r="405" spans="1:1" ht="12.75" x14ac:dyDescent="0.2">
      <c r="A405" s="93"/>
    </row>
    <row r="406" spans="1:1" ht="12.75" x14ac:dyDescent="0.2">
      <c r="A406" s="93"/>
    </row>
    <row r="407" spans="1:1" ht="12.75" x14ac:dyDescent="0.2">
      <c r="A407" s="93"/>
    </row>
    <row r="408" spans="1:1" ht="12.75" x14ac:dyDescent="0.2">
      <c r="A408" s="93"/>
    </row>
    <row r="409" spans="1:1" ht="12.75" x14ac:dyDescent="0.2">
      <c r="A409" s="93"/>
    </row>
    <row r="410" spans="1:1" ht="12.75" x14ac:dyDescent="0.2">
      <c r="A410" s="93"/>
    </row>
    <row r="411" spans="1:1" ht="12.75" x14ac:dyDescent="0.2">
      <c r="A411" s="93"/>
    </row>
    <row r="412" spans="1:1" ht="12.75" x14ac:dyDescent="0.2">
      <c r="A412" s="93"/>
    </row>
    <row r="413" spans="1:1" ht="12.75" x14ac:dyDescent="0.2">
      <c r="A413" s="93"/>
    </row>
    <row r="414" spans="1:1" ht="12.75" x14ac:dyDescent="0.2">
      <c r="A414" s="93"/>
    </row>
    <row r="415" spans="1:1" ht="12.75" x14ac:dyDescent="0.2">
      <c r="A415" s="93"/>
    </row>
    <row r="416" spans="1:1" ht="12.75" x14ac:dyDescent="0.2">
      <c r="A416" s="93"/>
    </row>
    <row r="417" spans="1:1" ht="12.75" x14ac:dyDescent="0.2">
      <c r="A417" s="93"/>
    </row>
    <row r="418" spans="1:1" ht="12.75" x14ac:dyDescent="0.2">
      <c r="A418" s="93"/>
    </row>
    <row r="419" spans="1:1" ht="12.75" x14ac:dyDescent="0.2">
      <c r="A419" s="93"/>
    </row>
    <row r="420" spans="1:1" ht="12.75" x14ac:dyDescent="0.2">
      <c r="A420" s="93"/>
    </row>
    <row r="421" spans="1:1" ht="12.75" x14ac:dyDescent="0.2">
      <c r="A421" s="93"/>
    </row>
    <row r="422" spans="1:1" ht="12.75" x14ac:dyDescent="0.2">
      <c r="A422" s="93"/>
    </row>
    <row r="423" spans="1:1" ht="12.75" x14ac:dyDescent="0.2">
      <c r="A423" s="93"/>
    </row>
    <row r="424" spans="1:1" ht="12.75" x14ac:dyDescent="0.2">
      <c r="A424" s="93"/>
    </row>
    <row r="425" spans="1:1" ht="12.75" x14ac:dyDescent="0.2">
      <c r="A425" s="93"/>
    </row>
    <row r="426" spans="1:1" ht="12.75" x14ac:dyDescent="0.2">
      <c r="A426" s="93"/>
    </row>
    <row r="427" spans="1:1" ht="12.75" x14ac:dyDescent="0.2">
      <c r="A427" s="93"/>
    </row>
    <row r="428" spans="1:1" ht="12.75" x14ac:dyDescent="0.2">
      <c r="A428" s="93"/>
    </row>
    <row r="429" spans="1:1" ht="12.75" x14ac:dyDescent="0.2">
      <c r="A429" s="93"/>
    </row>
    <row r="430" spans="1:1" ht="12.75" x14ac:dyDescent="0.2">
      <c r="A430" s="93"/>
    </row>
    <row r="431" spans="1:1" ht="12.75" x14ac:dyDescent="0.2">
      <c r="A431" s="93"/>
    </row>
    <row r="432" spans="1:1" ht="12.75" x14ac:dyDescent="0.2">
      <c r="A432" s="93"/>
    </row>
    <row r="433" spans="1:1" ht="12.75" x14ac:dyDescent="0.2">
      <c r="A433" s="93"/>
    </row>
    <row r="434" spans="1:1" ht="12.75" x14ac:dyDescent="0.2">
      <c r="A434" s="93"/>
    </row>
    <row r="435" spans="1:1" ht="12.75" x14ac:dyDescent="0.2">
      <c r="A435" s="93"/>
    </row>
    <row r="436" spans="1:1" ht="12.75" x14ac:dyDescent="0.2">
      <c r="A436" s="93"/>
    </row>
    <row r="437" spans="1:1" ht="12.75" x14ac:dyDescent="0.2">
      <c r="A437" s="93"/>
    </row>
    <row r="438" spans="1:1" ht="12.75" x14ac:dyDescent="0.2">
      <c r="A438" s="93"/>
    </row>
    <row r="439" spans="1:1" ht="12.75" x14ac:dyDescent="0.2">
      <c r="A439" s="93"/>
    </row>
    <row r="440" spans="1:1" ht="12.75" x14ac:dyDescent="0.2">
      <c r="A440" s="93"/>
    </row>
    <row r="441" spans="1:1" ht="12.75" x14ac:dyDescent="0.2">
      <c r="A441" s="93"/>
    </row>
    <row r="442" spans="1:1" ht="12.75" x14ac:dyDescent="0.2">
      <c r="A442" s="93"/>
    </row>
    <row r="443" spans="1:1" ht="12.75" x14ac:dyDescent="0.2">
      <c r="A443" s="93"/>
    </row>
    <row r="444" spans="1:1" ht="12.75" x14ac:dyDescent="0.2">
      <c r="A444" s="93"/>
    </row>
    <row r="445" spans="1:1" ht="12.75" x14ac:dyDescent="0.2">
      <c r="A445" s="93"/>
    </row>
    <row r="446" spans="1:1" ht="12.75" x14ac:dyDescent="0.2">
      <c r="A446" s="93"/>
    </row>
    <row r="447" spans="1:1" ht="12.75" x14ac:dyDescent="0.2">
      <c r="A447" s="93"/>
    </row>
    <row r="448" spans="1:1" ht="12.75" x14ac:dyDescent="0.2">
      <c r="A448" s="93"/>
    </row>
    <row r="449" spans="1:1" ht="12.75" x14ac:dyDescent="0.2">
      <c r="A449" s="93"/>
    </row>
    <row r="450" spans="1:1" ht="12.75" x14ac:dyDescent="0.2">
      <c r="A450" s="93"/>
    </row>
    <row r="451" spans="1:1" ht="12.75" x14ac:dyDescent="0.2">
      <c r="A451" s="93"/>
    </row>
    <row r="452" spans="1:1" ht="12.75" x14ac:dyDescent="0.2">
      <c r="A452" s="93"/>
    </row>
    <row r="453" spans="1:1" ht="12.75" x14ac:dyDescent="0.2">
      <c r="A453" s="93"/>
    </row>
    <row r="454" spans="1:1" ht="12.75" x14ac:dyDescent="0.2">
      <c r="A454" s="93"/>
    </row>
    <row r="455" spans="1:1" ht="12.75" x14ac:dyDescent="0.2">
      <c r="A455" s="93"/>
    </row>
    <row r="456" spans="1:1" ht="12.75" x14ac:dyDescent="0.2">
      <c r="A456" s="93"/>
    </row>
    <row r="457" spans="1:1" ht="12.75" x14ac:dyDescent="0.2">
      <c r="A457" s="93"/>
    </row>
    <row r="458" spans="1:1" ht="12.75" x14ac:dyDescent="0.2">
      <c r="A458" s="93"/>
    </row>
    <row r="459" spans="1:1" ht="12.75" x14ac:dyDescent="0.2">
      <c r="A459" s="93"/>
    </row>
    <row r="460" spans="1:1" ht="12.75" x14ac:dyDescent="0.2">
      <c r="A460" s="93"/>
    </row>
    <row r="461" spans="1:1" ht="12.75" x14ac:dyDescent="0.2">
      <c r="A461" s="93"/>
    </row>
    <row r="462" spans="1:1" ht="12.75" x14ac:dyDescent="0.2">
      <c r="A462" s="93"/>
    </row>
    <row r="463" spans="1:1" ht="12.75" x14ac:dyDescent="0.2">
      <c r="A463" s="93"/>
    </row>
    <row r="464" spans="1:1" ht="12.75" x14ac:dyDescent="0.2">
      <c r="A464" s="93"/>
    </row>
    <row r="465" spans="1:1" ht="12.75" x14ac:dyDescent="0.2">
      <c r="A465" s="93"/>
    </row>
    <row r="466" spans="1:1" ht="12.75" x14ac:dyDescent="0.2">
      <c r="A466" s="93"/>
    </row>
    <row r="467" spans="1:1" ht="12.75" x14ac:dyDescent="0.2">
      <c r="A467" s="93"/>
    </row>
    <row r="468" spans="1:1" ht="12.75" x14ac:dyDescent="0.2">
      <c r="A468" s="93"/>
    </row>
    <row r="469" spans="1:1" ht="12.75" x14ac:dyDescent="0.2">
      <c r="A469" s="93"/>
    </row>
    <row r="470" spans="1:1" ht="12.75" x14ac:dyDescent="0.2">
      <c r="A470" s="93"/>
    </row>
    <row r="471" spans="1:1" ht="12.75" x14ac:dyDescent="0.2">
      <c r="A471" s="93"/>
    </row>
    <row r="472" spans="1:1" ht="12.75" x14ac:dyDescent="0.2">
      <c r="A472" s="93"/>
    </row>
    <row r="473" spans="1:1" ht="12.75" x14ac:dyDescent="0.2">
      <c r="A473" s="93"/>
    </row>
    <row r="474" spans="1:1" ht="12.75" x14ac:dyDescent="0.2">
      <c r="A474" s="93"/>
    </row>
    <row r="475" spans="1:1" ht="12.75" x14ac:dyDescent="0.2">
      <c r="A475" s="93"/>
    </row>
    <row r="476" spans="1:1" ht="12.75" x14ac:dyDescent="0.2">
      <c r="A476" s="93"/>
    </row>
    <row r="477" spans="1:1" ht="12.75" x14ac:dyDescent="0.2">
      <c r="A477" s="93"/>
    </row>
    <row r="478" spans="1:1" ht="12.75" x14ac:dyDescent="0.2">
      <c r="A478" s="93"/>
    </row>
    <row r="479" spans="1:1" ht="12.75" x14ac:dyDescent="0.2">
      <c r="A479" s="93"/>
    </row>
    <row r="480" spans="1:1" ht="12.75" x14ac:dyDescent="0.2">
      <c r="A480" s="93"/>
    </row>
    <row r="481" spans="1:1" ht="12.75" x14ac:dyDescent="0.2">
      <c r="A481" s="93"/>
    </row>
    <row r="482" spans="1:1" ht="12.75" x14ac:dyDescent="0.2">
      <c r="A482" s="93"/>
    </row>
    <row r="483" spans="1:1" ht="12.75" x14ac:dyDescent="0.2">
      <c r="A483" s="93"/>
    </row>
    <row r="484" spans="1:1" ht="12.75" x14ac:dyDescent="0.2">
      <c r="A484" s="93"/>
    </row>
    <row r="485" spans="1:1" ht="12.75" x14ac:dyDescent="0.2">
      <c r="A485" s="93"/>
    </row>
    <row r="486" spans="1:1" ht="12.75" x14ac:dyDescent="0.2">
      <c r="A486" s="93"/>
    </row>
    <row r="487" spans="1:1" ht="12.75" x14ac:dyDescent="0.2">
      <c r="A487" s="93"/>
    </row>
    <row r="488" spans="1:1" ht="12.75" x14ac:dyDescent="0.2">
      <c r="A488" s="93"/>
    </row>
    <row r="489" spans="1:1" ht="12.75" x14ac:dyDescent="0.2">
      <c r="A489" s="93"/>
    </row>
    <row r="490" spans="1:1" ht="12.75" x14ac:dyDescent="0.2">
      <c r="A490" s="93"/>
    </row>
    <row r="491" spans="1:1" ht="12.75" x14ac:dyDescent="0.2">
      <c r="A491" s="93"/>
    </row>
    <row r="492" spans="1:1" ht="12.75" x14ac:dyDescent="0.2">
      <c r="A492" s="93"/>
    </row>
    <row r="493" spans="1:1" ht="12.75" x14ac:dyDescent="0.2">
      <c r="A493" s="93"/>
    </row>
    <row r="494" spans="1:1" ht="12.75" x14ac:dyDescent="0.2">
      <c r="A494" s="93"/>
    </row>
    <row r="495" spans="1:1" ht="12.75" x14ac:dyDescent="0.2">
      <c r="A495" s="93"/>
    </row>
    <row r="496" spans="1:1" ht="12.75" x14ac:dyDescent="0.2">
      <c r="A496" s="93"/>
    </row>
    <row r="497" spans="1:1" ht="12.75" x14ac:dyDescent="0.2">
      <c r="A497" s="93"/>
    </row>
    <row r="498" spans="1:1" ht="12.75" x14ac:dyDescent="0.2">
      <c r="A498" s="93"/>
    </row>
    <row r="499" spans="1:1" ht="12.75" x14ac:dyDescent="0.2">
      <c r="A499" s="93"/>
    </row>
    <row r="500" spans="1:1" ht="12.75" x14ac:dyDescent="0.2">
      <c r="A500" s="93"/>
    </row>
    <row r="501" spans="1:1" ht="12.75" x14ac:dyDescent="0.2">
      <c r="A501" s="93"/>
    </row>
    <row r="502" spans="1:1" ht="12.75" x14ac:dyDescent="0.2">
      <c r="A502" s="93"/>
    </row>
    <row r="503" spans="1:1" ht="12.75" x14ac:dyDescent="0.2">
      <c r="A503" s="93"/>
    </row>
    <row r="504" spans="1:1" ht="12.75" x14ac:dyDescent="0.2">
      <c r="A504" s="93"/>
    </row>
    <row r="505" spans="1:1" ht="12.75" x14ac:dyDescent="0.2">
      <c r="A505" s="93"/>
    </row>
    <row r="506" spans="1:1" ht="12.75" x14ac:dyDescent="0.2">
      <c r="A506" s="93"/>
    </row>
    <row r="507" spans="1:1" ht="12.75" x14ac:dyDescent="0.2">
      <c r="A507" s="93"/>
    </row>
    <row r="508" spans="1:1" ht="12.75" x14ac:dyDescent="0.2">
      <c r="A508" s="93"/>
    </row>
    <row r="509" spans="1:1" ht="12.75" x14ac:dyDescent="0.2">
      <c r="A509" s="93"/>
    </row>
    <row r="510" spans="1:1" ht="12.75" x14ac:dyDescent="0.2">
      <c r="A510" s="93"/>
    </row>
    <row r="511" spans="1:1" ht="12.75" x14ac:dyDescent="0.2">
      <c r="A511" s="93"/>
    </row>
    <row r="512" spans="1:1" ht="12.75" x14ac:dyDescent="0.2">
      <c r="A512" s="93"/>
    </row>
    <row r="513" spans="1:1" ht="12.75" x14ac:dyDescent="0.2">
      <c r="A513" s="93"/>
    </row>
    <row r="514" spans="1:1" ht="12.75" x14ac:dyDescent="0.2">
      <c r="A514" s="93"/>
    </row>
    <row r="515" spans="1:1" ht="12.75" x14ac:dyDescent="0.2">
      <c r="A515" s="93"/>
    </row>
    <row r="516" spans="1:1" ht="12.75" x14ac:dyDescent="0.2">
      <c r="A516" s="93"/>
    </row>
    <row r="517" spans="1:1" ht="12.75" x14ac:dyDescent="0.2">
      <c r="A517" s="93"/>
    </row>
    <row r="518" spans="1:1" ht="12.75" x14ac:dyDescent="0.2">
      <c r="A518" s="93"/>
    </row>
    <row r="519" spans="1:1" ht="12.75" x14ac:dyDescent="0.2">
      <c r="A519" s="93"/>
    </row>
    <row r="520" spans="1:1" ht="12.75" x14ac:dyDescent="0.2">
      <c r="A520" s="93"/>
    </row>
    <row r="521" spans="1:1" ht="12.75" x14ac:dyDescent="0.2">
      <c r="A521" s="93"/>
    </row>
    <row r="522" spans="1:1" ht="12.75" x14ac:dyDescent="0.2">
      <c r="A522" s="93"/>
    </row>
    <row r="523" spans="1:1" ht="12.75" x14ac:dyDescent="0.2">
      <c r="A523" s="93"/>
    </row>
    <row r="524" spans="1:1" ht="12.75" x14ac:dyDescent="0.2">
      <c r="A524" s="93"/>
    </row>
    <row r="525" spans="1:1" ht="12.75" x14ac:dyDescent="0.2">
      <c r="A525" s="93"/>
    </row>
    <row r="526" spans="1:1" ht="12.75" x14ac:dyDescent="0.2">
      <c r="A526" s="93"/>
    </row>
    <row r="527" spans="1:1" ht="12.75" x14ac:dyDescent="0.2">
      <c r="A527" s="93"/>
    </row>
    <row r="528" spans="1:1" ht="12.75" x14ac:dyDescent="0.2">
      <c r="A528" s="93"/>
    </row>
    <row r="529" spans="1:1" ht="12.75" x14ac:dyDescent="0.2">
      <c r="A529" s="93"/>
    </row>
    <row r="530" spans="1:1" ht="12.75" x14ac:dyDescent="0.2">
      <c r="A530" s="93"/>
    </row>
    <row r="531" spans="1:1" ht="12.75" x14ac:dyDescent="0.2">
      <c r="A531" s="93"/>
    </row>
    <row r="532" spans="1:1" ht="12.75" x14ac:dyDescent="0.2">
      <c r="A532" s="93"/>
    </row>
    <row r="533" spans="1:1" ht="12.75" x14ac:dyDescent="0.2">
      <c r="A533" s="93"/>
    </row>
    <row r="534" spans="1:1" ht="12.75" x14ac:dyDescent="0.2">
      <c r="A534" s="93"/>
    </row>
    <row r="535" spans="1:1" ht="12.75" x14ac:dyDescent="0.2">
      <c r="A535" s="93"/>
    </row>
    <row r="536" spans="1:1" ht="12.75" x14ac:dyDescent="0.2">
      <c r="A536" s="93"/>
    </row>
    <row r="537" spans="1:1" ht="12.75" x14ac:dyDescent="0.2">
      <c r="A537" s="93"/>
    </row>
    <row r="538" spans="1:1" ht="12.75" x14ac:dyDescent="0.2">
      <c r="A538" s="93"/>
    </row>
    <row r="539" spans="1:1" ht="12.75" x14ac:dyDescent="0.2">
      <c r="A539" s="93"/>
    </row>
    <row r="540" spans="1:1" ht="12.75" x14ac:dyDescent="0.2">
      <c r="A540" s="93"/>
    </row>
    <row r="541" spans="1:1" ht="12.75" x14ac:dyDescent="0.2">
      <c r="A541" s="93"/>
    </row>
    <row r="542" spans="1:1" ht="12.75" x14ac:dyDescent="0.2">
      <c r="A542" s="93"/>
    </row>
    <row r="543" spans="1:1" ht="12.75" x14ac:dyDescent="0.2">
      <c r="A543" s="93"/>
    </row>
    <row r="544" spans="1:1" ht="12.75" x14ac:dyDescent="0.2">
      <c r="A544" s="93"/>
    </row>
    <row r="545" spans="1:1" ht="12.75" x14ac:dyDescent="0.2">
      <c r="A545" s="93"/>
    </row>
    <row r="546" spans="1:1" ht="12.75" x14ac:dyDescent="0.2">
      <c r="A546" s="93"/>
    </row>
    <row r="547" spans="1:1" ht="12.75" x14ac:dyDescent="0.2">
      <c r="A547" s="93"/>
    </row>
    <row r="548" spans="1:1" ht="12.75" x14ac:dyDescent="0.2">
      <c r="A548" s="93"/>
    </row>
    <row r="549" spans="1:1" ht="12.75" x14ac:dyDescent="0.2">
      <c r="A549" s="93"/>
    </row>
    <row r="550" spans="1:1" ht="12.75" x14ac:dyDescent="0.2">
      <c r="A550" s="93"/>
    </row>
    <row r="551" spans="1:1" ht="12.75" x14ac:dyDescent="0.2">
      <c r="A551" s="93"/>
    </row>
    <row r="552" spans="1:1" ht="12.75" x14ac:dyDescent="0.2">
      <c r="A552" s="93"/>
    </row>
    <row r="553" spans="1:1" ht="12.75" x14ac:dyDescent="0.2">
      <c r="A553" s="93"/>
    </row>
    <row r="554" spans="1:1" ht="12.75" x14ac:dyDescent="0.2">
      <c r="A554" s="93"/>
    </row>
    <row r="555" spans="1:1" ht="12.75" x14ac:dyDescent="0.2">
      <c r="A555" s="93"/>
    </row>
    <row r="556" spans="1:1" ht="12.75" x14ac:dyDescent="0.2">
      <c r="A556" s="93"/>
    </row>
    <row r="557" spans="1:1" ht="12.75" x14ac:dyDescent="0.2">
      <c r="A557" s="93"/>
    </row>
    <row r="558" spans="1:1" ht="12.75" x14ac:dyDescent="0.2">
      <c r="A558" s="93"/>
    </row>
    <row r="559" spans="1:1" ht="12.75" x14ac:dyDescent="0.2">
      <c r="A559" s="93"/>
    </row>
    <row r="560" spans="1:1" ht="12.75" x14ac:dyDescent="0.2">
      <c r="A560" s="93"/>
    </row>
    <row r="561" spans="1:1" ht="12.75" x14ac:dyDescent="0.2">
      <c r="A561" s="93"/>
    </row>
    <row r="562" spans="1:1" ht="12.75" x14ac:dyDescent="0.2">
      <c r="A562" s="93"/>
    </row>
    <row r="563" spans="1:1" ht="12.75" x14ac:dyDescent="0.2">
      <c r="A563" s="93"/>
    </row>
    <row r="564" spans="1:1" ht="12.75" x14ac:dyDescent="0.2">
      <c r="A564" s="93"/>
    </row>
    <row r="565" spans="1:1" ht="12.75" x14ac:dyDescent="0.2">
      <c r="A565" s="93"/>
    </row>
    <row r="566" spans="1:1" ht="12.75" x14ac:dyDescent="0.2">
      <c r="A566" s="93"/>
    </row>
    <row r="567" spans="1:1" ht="12.75" x14ac:dyDescent="0.2">
      <c r="A567" s="93"/>
    </row>
    <row r="568" spans="1:1" ht="12.75" x14ac:dyDescent="0.2">
      <c r="A568" s="93"/>
    </row>
    <row r="569" spans="1:1" ht="12.75" x14ac:dyDescent="0.2">
      <c r="A569" s="93"/>
    </row>
    <row r="570" spans="1:1" ht="12.75" x14ac:dyDescent="0.2">
      <c r="A570" s="93"/>
    </row>
    <row r="571" spans="1:1" ht="12.75" x14ac:dyDescent="0.2">
      <c r="A571" s="93"/>
    </row>
    <row r="572" spans="1:1" ht="12.75" x14ac:dyDescent="0.2">
      <c r="A572" s="93"/>
    </row>
    <row r="573" spans="1:1" ht="12.75" x14ac:dyDescent="0.2">
      <c r="A573" s="93"/>
    </row>
    <row r="574" spans="1:1" ht="12.75" x14ac:dyDescent="0.2">
      <c r="A574" s="93"/>
    </row>
    <row r="575" spans="1:1" ht="12.75" x14ac:dyDescent="0.2">
      <c r="A575" s="93"/>
    </row>
    <row r="576" spans="1:1" ht="12.75" x14ac:dyDescent="0.2">
      <c r="A576" s="93"/>
    </row>
    <row r="577" spans="1:1" ht="12.75" x14ac:dyDescent="0.2">
      <c r="A577" s="93"/>
    </row>
    <row r="578" spans="1:1" ht="12.75" x14ac:dyDescent="0.2">
      <c r="A578" s="93"/>
    </row>
    <row r="579" spans="1:1" ht="12.75" x14ac:dyDescent="0.2">
      <c r="A579" s="93"/>
    </row>
    <row r="580" spans="1:1" ht="12.75" x14ac:dyDescent="0.2">
      <c r="A580" s="93"/>
    </row>
    <row r="581" spans="1:1" ht="12.75" x14ac:dyDescent="0.2">
      <c r="A581" s="93"/>
    </row>
    <row r="582" spans="1:1" ht="12.75" x14ac:dyDescent="0.2">
      <c r="A582" s="93"/>
    </row>
    <row r="583" spans="1:1" ht="12.75" x14ac:dyDescent="0.2">
      <c r="A583" s="93"/>
    </row>
    <row r="584" spans="1:1" ht="12.75" x14ac:dyDescent="0.2">
      <c r="A584" s="93"/>
    </row>
    <row r="585" spans="1:1" ht="12.75" x14ac:dyDescent="0.2">
      <c r="A585" s="93"/>
    </row>
    <row r="586" spans="1:1" ht="12.75" x14ac:dyDescent="0.2">
      <c r="A586" s="93"/>
    </row>
    <row r="587" spans="1:1" ht="12.75" x14ac:dyDescent="0.2">
      <c r="A587" s="93"/>
    </row>
    <row r="588" spans="1:1" ht="12.75" x14ac:dyDescent="0.2">
      <c r="A588" s="93"/>
    </row>
    <row r="589" spans="1:1" ht="12.75" x14ac:dyDescent="0.2">
      <c r="A589" s="93"/>
    </row>
    <row r="590" spans="1:1" ht="12.75" x14ac:dyDescent="0.2">
      <c r="A590" s="93"/>
    </row>
    <row r="591" spans="1:1" ht="12.75" x14ac:dyDescent="0.2">
      <c r="A591" s="93"/>
    </row>
    <row r="592" spans="1:1" ht="12.75" x14ac:dyDescent="0.2">
      <c r="A592" s="93"/>
    </row>
    <row r="593" spans="1:1" ht="12.75" x14ac:dyDescent="0.2">
      <c r="A593" s="93"/>
    </row>
    <row r="594" spans="1:1" ht="12.75" x14ac:dyDescent="0.2">
      <c r="A594" s="93"/>
    </row>
    <row r="595" spans="1:1" ht="12.75" x14ac:dyDescent="0.2">
      <c r="A595" s="93"/>
    </row>
    <row r="596" spans="1:1" ht="12.75" x14ac:dyDescent="0.2">
      <c r="A596" s="93"/>
    </row>
    <row r="597" spans="1:1" ht="12.75" x14ac:dyDescent="0.2">
      <c r="A597" s="93"/>
    </row>
    <row r="598" spans="1:1" ht="12.75" x14ac:dyDescent="0.2">
      <c r="A598" s="93"/>
    </row>
    <row r="599" spans="1:1" ht="12.75" x14ac:dyDescent="0.2">
      <c r="A599" s="93"/>
    </row>
    <row r="600" spans="1:1" ht="12.75" x14ac:dyDescent="0.2">
      <c r="A600" s="93"/>
    </row>
  </sheetData>
  <mergeCells count="1">
    <mergeCell ref="B1:D1"/>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workbookViewId="0">
      <selection activeCell="E11" sqref="E11"/>
    </sheetView>
  </sheetViews>
  <sheetFormatPr baseColWidth="10" defaultRowHeight="12.75" x14ac:dyDescent="0.2"/>
  <cols>
    <col min="1" max="16384" width="11.42578125" style="4"/>
  </cols>
  <sheetData>
    <row r="2" spans="2:4" ht="15" x14ac:dyDescent="0.25">
      <c r="B2" s="8" t="s">
        <v>0</v>
      </c>
      <c r="C2" s="8" t="s">
        <v>1</v>
      </c>
      <c r="D2" s="8" t="s">
        <v>4</v>
      </c>
    </row>
    <row r="3" spans="2:4" ht="15" x14ac:dyDescent="0.25">
      <c r="B3" s="1" t="s">
        <v>223</v>
      </c>
      <c r="C3" s="1">
        <v>2017</v>
      </c>
      <c r="D3" s="198">
        <v>12100</v>
      </c>
    </row>
    <row r="4" spans="2:4" ht="15" x14ac:dyDescent="0.25">
      <c r="B4" s="5" t="s">
        <v>223</v>
      </c>
      <c r="C4" s="5">
        <v>2018</v>
      </c>
      <c r="D4" s="192">
        <v>12369</v>
      </c>
    </row>
    <row r="5" spans="2:4" ht="15" x14ac:dyDescent="0.25">
      <c r="B5" s="1" t="s">
        <v>223</v>
      </c>
      <c r="C5" s="1">
        <v>2019</v>
      </c>
      <c r="D5" s="198">
        <v>9314</v>
      </c>
    </row>
    <row r="6" spans="2:4" ht="15" x14ac:dyDescent="0.25">
      <c r="B6" s="5" t="s">
        <v>223</v>
      </c>
      <c r="C6" s="5">
        <v>2020</v>
      </c>
      <c r="D6" s="192">
        <v>7341</v>
      </c>
    </row>
    <row r="7" spans="2:4" x14ac:dyDescent="0.2">
      <c r="B7"/>
      <c r="C7"/>
      <c r="D7"/>
    </row>
    <row r="8" spans="2:4" ht="15" x14ac:dyDescent="0.25">
      <c r="B8" s="8" t="s">
        <v>0</v>
      </c>
      <c r="C8" s="8" t="s">
        <v>1</v>
      </c>
      <c r="D8" s="8" t="s">
        <v>4</v>
      </c>
    </row>
    <row r="9" spans="2:4" ht="15" x14ac:dyDescent="0.25">
      <c r="B9" s="1" t="s">
        <v>218</v>
      </c>
      <c r="C9" s="1">
        <v>2017</v>
      </c>
      <c r="D9" s="199">
        <v>0</v>
      </c>
    </row>
    <row r="10" spans="2:4" ht="15" x14ac:dyDescent="0.25">
      <c r="B10" s="5" t="s">
        <v>218</v>
      </c>
      <c r="C10" s="5">
        <v>2018</v>
      </c>
      <c r="D10" s="200">
        <v>0</v>
      </c>
    </row>
    <row r="11" spans="2:4" ht="15" x14ac:dyDescent="0.25">
      <c r="B11" s="1" t="s">
        <v>218</v>
      </c>
      <c r="C11" s="1">
        <v>2019</v>
      </c>
      <c r="D11" s="199">
        <v>0</v>
      </c>
    </row>
    <row r="12" spans="2:4" ht="15" x14ac:dyDescent="0.25">
      <c r="B12" s="5" t="s">
        <v>218</v>
      </c>
      <c r="C12" s="5">
        <v>2020</v>
      </c>
      <c r="D12" s="200">
        <v>0</v>
      </c>
    </row>
    <row r="13" spans="2:4" x14ac:dyDescent="0.2">
      <c r="B13"/>
      <c r="C13"/>
      <c r="D13"/>
    </row>
    <row r="14" spans="2:4" ht="15" x14ac:dyDescent="0.25">
      <c r="B14" s="8" t="s">
        <v>0</v>
      </c>
      <c r="C14" s="8" t="s">
        <v>1</v>
      </c>
      <c r="D14" s="8" t="s">
        <v>4</v>
      </c>
    </row>
    <row r="15" spans="2:4" ht="15" x14ac:dyDescent="0.25">
      <c r="B15" s="1" t="s">
        <v>224</v>
      </c>
      <c r="C15" s="1">
        <v>2017</v>
      </c>
      <c r="D15" s="199">
        <v>0</v>
      </c>
    </row>
    <row r="16" spans="2:4" ht="15" x14ac:dyDescent="0.25">
      <c r="B16" s="5" t="s">
        <v>224</v>
      </c>
      <c r="C16" s="5">
        <v>2018</v>
      </c>
      <c r="D16" s="201">
        <v>0</v>
      </c>
    </row>
    <row r="17" spans="2:4" ht="15" x14ac:dyDescent="0.25">
      <c r="B17" s="1" t="s">
        <v>224</v>
      </c>
      <c r="C17" s="1">
        <v>2019</v>
      </c>
      <c r="D17" s="199">
        <v>0</v>
      </c>
    </row>
    <row r="18" spans="2:4" ht="15" x14ac:dyDescent="0.25">
      <c r="B18" s="5" t="s">
        <v>224</v>
      </c>
      <c r="C18" s="5">
        <v>2020</v>
      </c>
      <c r="D18" s="201">
        <v>0</v>
      </c>
    </row>
    <row r="19" spans="2:4" x14ac:dyDescent="0.2">
      <c r="B19"/>
      <c r="C19"/>
      <c r="D19"/>
    </row>
    <row r="20" spans="2:4" ht="15" x14ac:dyDescent="0.25">
      <c r="B20" s="8" t="s">
        <v>0</v>
      </c>
      <c r="C20" s="8" t="s">
        <v>1</v>
      </c>
      <c r="D20" s="8" t="s">
        <v>4</v>
      </c>
    </row>
    <row r="21" spans="2:4" ht="15" x14ac:dyDescent="0.25">
      <c r="B21" s="1" t="s">
        <v>207</v>
      </c>
      <c r="C21" s="1">
        <v>2017</v>
      </c>
      <c r="D21" s="202">
        <v>0</v>
      </c>
    </row>
    <row r="22" spans="2:4" ht="15" x14ac:dyDescent="0.25">
      <c r="B22" s="5" t="s">
        <v>207</v>
      </c>
      <c r="C22" s="5">
        <v>2018</v>
      </c>
      <c r="D22" s="201">
        <v>0</v>
      </c>
    </row>
    <row r="23" spans="2:4" ht="15" x14ac:dyDescent="0.25">
      <c r="B23" s="1" t="s">
        <v>207</v>
      </c>
      <c r="C23" s="1">
        <v>2019</v>
      </c>
      <c r="D23" s="202">
        <v>0</v>
      </c>
    </row>
    <row r="24" spans="2:4" ht="15" x14ac:dyDescent="0.25">
      <c r="B24" s="5" t="s">
        <v>207</v>
      </c>
      <c r="C24" s="5">
        <v>2020</v>
      </c>
      <c r="D24" s="201">
        <v>0</v>
      </c>
    </row>
    <row r="30" spans="2:4" ht="15" x14ac:dyDescent="0.25">
      <c r="C30" s="390" t="s">
        <v>241</v>
      </c>
      <c r="D30" s="391"/>
    </row>
    <row r="31" spans="2:4" ht="15" x14ac:dyDescent="0.25">
      <c r="C31" s="8" t="s">
        <v>1</v>
      </c>
      <c r="D31" s="8" t="s">
        <v>4</v>
      </c>
    </row>
    <row r="32" spans="2:4" ht="15" x14ac:dyDescent="0.25">
      <c r="C32" s="5">
        <v>2011</v>
      </c>
      <c r="D32" s="12">
        <v>8931</v>
      </c>
    </row>
    <row r="33" spans="3:4" ht="15" x14ac:dyDescent="0.25">
      <c r="C33" s="1">
        <v>2012</v>
      </c>
      <c r="D33" s="11">
        <v>10347</v>
      </c>
    </row>
    <row r="34" spans="3:4" ht="15" x14ac:dyDescent="0.25">
      <c r="C34" s="5">
        <v>2013</v>
      </c>
      <c r="D34" s="12">
        <v>10836</v>
      </c>
    </row>
    <row r="35" spans="3:4" ht="15" x14ac:dyDescent="0.25">
      <c r="C35" s="1">
        <v>2014</v>
      </c>
      <c r="D35" s="11">
        <v>11313</v>
      </c>
    </row>
    <row r="36" spans="3:4" ht="15" x14ac:dyDescent="0.25">
      <c r="C36" s="5">
        <v>2015</v>
      </c>
      <c r="D36" s="12">
        <v>11279</v>
      </c>
    </row>
    <row r="37" spans="3:4" ht="15" x14ac:dyDescent="0.25">
      <c r="C37" s="1">
        <v>2016</v>
      </c>
      <c r="D37" s="11">
        <v>12747</v>
      </c>
    </row>
    <row r="38" spans="3:4" ht="15" x14ac:dyDescent="0.25">
      <c r="C38" s="5">
        <v>2017</v>
      </c>
      <c r="D38" s="12">
        <v>12100</v>
      </c>
    </row>
    <row r="39" spans="3:4" ht="15" x14ac:dyDescent="0.25">
      <c r="C39" s="1">
        <v>2018</v>
      </c>
      <c r="D39" s="11">
        <v>12369</v>
      </c>
    </row>
    <row r="40" spans="3:4" ht="15" x14ac:dyDescent="0.25">
      <c r="C40" s="5">
        <v>2019</v>
      </c>
      <c r="D40" s="12">
        <v>9314</v>
      </c>
    </row>
    <row r="41" spans="3:4" ht="15" x14ac:dyDescent="0.25">
      <c r="C41" s="1">
        <v>2020</v>
      </c>
      <c r="D41" s="11">
        <v>7341</v>
      </c>
    </row>
  </sheetData>
  <mergeCells count="1">
    <mergeCell ref="C30:D3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tabSelected="1" topLeftCell="B2" workbookViewId="0">
      <selection activeCell="G19" sqref="G19"/>
    </sheetView>
  </sheetViews>
  <sheetFormatPr baseColWidth="10" defaultRowHeight="12.75" x14ac:dyDescent="0.2"/>
  <cols>
    <col min="1" max="1" width="22.7109375" customWidth="1"/>
    <col min="2" max="2" width="50.140625" customWidth="1"/>
  </cols>
  <sheetData>
    <row r="2" spans="1:2" ht="13.5" thickBot="1" x14ac:dyDescent="0.25"/>
    <row r="3" spans="1:2" ht="16.5" thickBot="1" x14ac:dyDescent="0.25">
      <c r="A3" s="295" t="s">
        <v>983</v>
      </c>
      <c r="B3" s="296" t="s">
        <v>984</v>
      </c>
    </row>
    <row r="4" spans="1:2" ht="16.5" thickBot="1" x14ac:dyDescent="0.25">
      <c r="A4" s="297" t="s">
        <v>207</v>
      </c>
      <c r="B4" s="298" t="s">
        <v>985</v>
      </c>
    </row>
    <row r="5" spans="1:2" ht="16.5" thickBot="1" x14ac:dyDescent="0.25">
      <c r="A5" s="299" t="s">
        <v>986</v>
      </c>
      <c r="B5" s="300" t="s">
        <v>987</v>
      </c>
    </row>
    <row r="6" spans="1:2" ht="16.5" thickBot="1" x14ac:dyDescent="0.25">
      <c r="A6" s="297" t="s">
        <v>988</v>
      </c>
      <c r="B6" s="298" t="s">
        <v>989</v>
      </c>
    </row>
    <row r="7" spans="1:2" ht="16.5" thickBot="1" x14ac:dyDescent="0.25">
      <c r="A7" s="299" t="s">
        <v>210</v>
      </c>
      <c r="B7" s="300" t="s">
        <v>990</v>
      </c>
    </row>
    <row r="8" spans="1:2" ht="16.5" thickBot="1" x14ac:dyDescent="0.25">
      <c r="A8" s="297" t="s">
        <v>991</v>
      </c>
      <c r="B8" s="298" t="s">
        <v>992</v>
      </c>
    </row>
    <row r="9" spans="1:2" ht="16.5" thickBot="1" x14ac:dyDescent="0.25">
      <c r="A9" s="299" t="s">
        <v>212</v>
      </c>
      <c r="B9" s="300" t="s">
        <v>993</v>
      </c>
    </row>
    <row r="10" spans="1:2" ht="16.5" thickBot="1" x14ac:dyDescent="0.25">
      <c r="A10" s="297" t="s">
        <v>994</v>
      </c>
      <c r="B10" s="298" t="s">
        <v>995</v>
      </c>
    </row>
    <row r="11" spans="1:2" ht="16.5" thickBot="1" x14ac:dyDescent="0.25">
      <c r="A11" s="299" t="s">
        <v>214</v>
      </c>
      <c r="B11" s="300" t="s">
        <v>996</v>
      </c>
    </row>
    <row r="12" spans="1:2" ht="16.5" thickBot="1" x14ac:dyDescent="0.25">
      <c r="A12" s="297" t="s">
        <v>215</v>
      </c>
      <c r="B12" s="298" t="s">
        <v>997</v>
      </c>
    </row>
    <row r="13" spans="1:2" ht="16.5" thickBot="1" x14ac:dyDescent="0.25">
      <c r="A13" s="299" t="s">
        <v>216</v>
      </c>
      <c r="B13" s="300" t="s">
        <v>998</v>
      </c>
    </row>
    <row r="14" spans="1:2" ht="16.5" thickBot="1" x14ac:dyDescent="0.25">
      <c r="A14" s="297" t="s">
        <v>999</v>
      </c>
      <c r="B14" s="298" t="s">
        <v>1000</v>
      </c>
    </row>
    <row r="15" spans="1:2" ht="16.5" thickBot="1" x14ac:dyDescent="0.25">
      <c r="A15" s="299" t="s">
        <v>218</v>
      </c>
      <c r="B15" s="300" t="s">
        <v>1001</v>
      </c>
    </row>
    <row r="16" spans="1:2" ht="16.5" thickBot="1" x14ac:dyDescent="0.25">
      <c r="A16" s="297" t="s">
        <v>219</v>
      </c>
      <c r="B16" s="298" t="s">
        <v>1002</v>
      </c>
    </row>
    <row r="17" spans="1:2" ht="16.5" thickBot="1" x14ac:dyDescent="0.25">
      <c r="A17" s="299" t="s">
        <v>220</v>
      </c>
      <c r="B17" s="300" t="s">
        <v>1003</v>
      </c>
    </row>
    <row r="18" spans="1:2" ht="16.5" thickBot="1" x14ac:dyDescent="0.25">
      <c r="A18" s="297" t="s">
        <v>221</v>
      </c>
      <c r="B18" s="298" t="s">
        <v>1004</v>
      </c>
    </row>
    <row r="19" spans="1:2" ht="16.5" thickBot="1" x14ac:dyDescent="0.25">
      <c r="A19" s="299" t="s">
        <v>222</v>
      </c>
      <c r="B19" s="300" t="s">
        <v>1003</v>
      </c>
    </row>
    <row r="20" spans="1:2" ht="16.5" thickBot="1" x14ac:dyDescent="0.25">
      <c r="A20" s="297" t="s">
        <v>224</v>
      </c>
      <c r="B20" s="298" t="s">
        <v>1005</v>
      </c>
    </row>
    <row r="21" spans="1:2" ht="16.5" thickBot="1" x14ac:dyDescent="0.25">
      <c r="A21" s="301" t="s">
        <v>1006</v>
      </c>
      <c r="B21" s="302" t="s">
        <v>1007</v>
      </c>
    </row>
    <row r="22" spans="1:2" ht="16.5" thickBot="1" x14ac:dyDescent="0.25">
      <c r="A22" s="297" t="s">
        <v>226</v>
      </c>
      <c r="B22" s="298" t="s">
        <v>1008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I233"/>
  <sheetViews>
    <sheetView workbookViewId="0">
      <selection activeCell="F164" sqref="F164"/>
    </sheetView>
  </sheetViews>
  <sheetFormatPr baseColWidth="10" defaultColWidth="14.42578125" defaultRowHeight="15.75" customHeight="1" x14ac:dyDescent="0.2"/>
  <cols>
    <col min="1" max="16384" width="14.42578125" style="18"/>
  </cols>
  <sheetData>
    <row r="1" spans="2:6" ht="25.5" customHeight="1" x14ac:dyDescent="0.2">
      <c r="B1" s="348" t="s">
        <v>1009</v>
      </c>
      <c r="C1" s="348"/>
      <c r="D1" s="348"/>
      <c r="E1" s="348"/>
      <c r="F1" s="348"/>
    </row>
    <row r="12" spans="2:6" ht="15.75" customHeight="1" x14ac:dyDescent="0.2">
      <c r="B12" s="304" t="s">
        <v>1010</v>
      </c>
      <c r="C12" s="305" t="s">
        <v>1011</v>
      </c>
      <c r="D12" s="305" t="s">
        <v>1012</v>
      </c>
      <c r="E12" s="305" t="s">
        <v>938</v>
      </c>
      <c r="F12" s="306" t="s">
        <v>239</v>
      </c>
    </row>
    <row r="13" spans="2:6" ht="15" hidden="1" x14ac:dyDescent="0.25">
      <c r="B13" s="33" t="s">
        <v>207</v>
      </c>
      <c r="C13" s="34">
        <v>2011</v>
      </c>
      <c r="D13" s="307">
        <v>8014</v>
      </c>
      <c r="E13" s="307">
        <v>7738</v>
      </c>
      <c r="F13" s="159">
        <f>Tabla113[[#This Row],[Hombres ]]+Tabla113[[#This Row],[Mujeres]]</f>
        <v>15752</v>
      </c>
    </row>
    <row r="14" spans="2:6" ht="15" hidden="1" x14ac:dyDescent="0.25">
      <c r="B14" s="33" t="s">
        <v>208</v>
      </c>
      <c r="C14" s="34">
        <v>2011</v>
      </c>
      <c r="D14" s="61">
        <v>705</v>
      </c>
      <c r="E14" s="61">
        <v>861</v>
      </c>
      <c r="F14" s="159">
        <f>Tabla113[[#This Row],[Hombres ]]+Tabla113[[#This Row],[Mujeres]]</f>
        <v>1566</v>
      </c>
    </row>
    <row r="15" spans="2:6" ht="15" hidden="1" x14ac:dyDescent="0.25">
      <c r="B15" s="33" t="s">
        <v>209</v>
      </c>
      <c r="C15" s="34">
        <v>2011</v>
      </c>
      <c r="D15" s="61">
        <v>251</v>
      </c>
      <c r="E15" s="61">
        <v>308</v>
      </c>
      <c r="F15" s="159">
        <f>Tabla113[[#This Row],[Hombres ]]+Tabla113[[#This Row],[Mujeres]]</f>
        <v>559</v>
      </c>
    </row>
    <row r="16" spans="2:6" ht="15" hidden="1" x14ac:dyDescent="0.25">
      <c r="B16" s="33" t="s">
        <v>210</v>
      </c>
      <c r="C16" s="34">
        <v>2011</v>
      </c>
      <c r="D16" s="61">
        <v>958</v>
      </c>
      <c r="E16" s="307">
        <v>1015</v>
      </c>
      <c r="F16" s="159">
        <f>Tabla113[[#This Row],[Hombres ]]+Tabla113[[#This Row],[Mujeres]]</f>
        <v>1973</v>
      </c>
    </row>
    <row r="17" spans="2:6" ht="15" hidden="1" x14ac:dyDescent="0.25">
      <c r="B17" s="33" t="s">
        <v>211</v>
      </c>
      <c r="C17" s="34">
        <v>2011</v>
      </c>
      <c r="D17" s="61">
        <v>698</v>
      </c>
      <c r="E17" s="61">
        <v>765</v>
      </c>
      <c r="F17" s="159">
        <f>Tabla113[[#This Row],[Hombres ]]+Tabla113[[#This Row],[Mujeres]]</f>
        <v>1463</v>
      </c>
    </row>
    <row r="18" spans="2:6" ht="15" hidden="1" x14ac:dyDescent="0.25">
      <c r="B18" s="33" t="s">
        <v>212</v>
      </c>
      <c r="C18" s="34">
        <v>2011</v>
      </c>
      <c r="D18" s="307">
        <v>2166</v>
      </c>
      <c r="E18" s="307">
        <v>2606</v>
      </c>
      <c r="F18" s="159">
        <f>Tabla113[[#This Row],[Hombres ]]+Tabla113[[#This Row],[Mujeres]]</f>
        <v>4772</v>
      </c>
    </row>
    <row r="19" spans="2:6" ht="15" hidden="1" x14ac:dyDescent="0.25">
      <c r="B19" s="33" t="s">
        <v>213</v>
      </c>
      <c r="C19" s="34">
        <v>2011</v>
      </c>
      <c r="D19" s="307">
        <v>2067</v>
      </c>
      <c r="E19" s="307">
        <v>2270</v>
      </c>
      <c r="F19" s="159">
        <f>Tabla113[[#This Row],[Hombres ]]+Tabla113[[#This Row],[Mujeres]]</f>
        <v>4337</v>
      </c>
    </row>
    <row r="20" spans="2:6" ht="15" hidden="1" x14ac:dyDescent="0.25">
      <c r="B20" s="33" t="s">
        <v>214</v>
      </c>
      <c r="C20" s="34">
        <v>2011</v>
      </c>
      <c r="D20" s="61">
        <v>674</v>
      </c>
      <c r="E20" s="61">
        <v>757</v>
      </c>
      <c r="F20" s="159">
        <f>Tabla113[[#This Row],[Hombres ]]+Tabla113[[#This Row],[Mujeres]]</f>
        <v>1431</v>
      </c>
    </row>
    <row r="21" spans="2:6" ht="15" hidden="1" x14ac:dyDescent="0.25">
      <c r="B21" s="33" t="s">
        <v>215</v>
      </c>
      <c r="C21" s="34">
        <v>2011</v>
      </c>
      <c r="D21" s="307">
        <v>1989</v>
      </c>
      <c r="E21" s="307">
        <v>1749</v>
      </c>
      <c r="F21" s="159">
        <f>Tabla113[[#This Row],[Hombres ]]+Tabla113[[#This Row],[Mujeres]]</f>
        <v>3738</v>
      </c>
    </row>
    <row r="22" spans="2:6" ht="15" hidden="1" x14ac:dyDescent="0.25">
      <c r="B22" s="33" t="s">
        <v>216</v>
      </c>
      <c r="C22" s="34">
        <v>2011</v>
      </c>
      <c r="D22" s="307">
        <v>2259</v>
      </c>
      <c r="E22" s="307">
        <v>2451</v>
      </c>
      <c r="F22" s="159">
        <f>Tabla113[[#This Row],[Hombres ]]+Tabla113[[#This Row],[Mujeres]]</f>
        <v>4710</v>
      </c>
    </row>
    <row r="23" spans="2:6" ht="15" hidden="1" x14ac:dyDescent="0.25">
      <c r="B23" s="33" t="s">
        <v>217</v>
      </c>
      <c r="C23" s="34">
        <v>2011</v>
      </c>
      <c r="D23" s="307">
        <v>1840</v>
      </c>
      <c r="E23" s="307">
        <v>2162</v>
      </c>
      <c r="F23" s="159">
        <f>Tabla113[[#This Row],[Hombres ]]+Tabla113[[#This Row],[Mujeres]]</f>
        <v>4002</v>
      </c>
    </row>
    <row r="24" spans="2:6" ht="15" hidden="1" x14ac:dyDescent="0.25">
      <c r="B24" s="33" t="s">
        <v>218</v>
      </c>
      <c r="C24" s="34">
        <v>2011</v>
      </c>
      <c r="D24" s="307">
        <v>4350</v>
      </c>
      <c r="E24" s="307">
        <v>5217</v>
      </c>
      <c r="F24" s="159">
        <f>Tabla113[[#This Row],[Hombres ]]+Tabla113[[#This Row],[Mujeres]]</f>
        <v>9567</v>
      </c>
    </row>
    <row r="25" spans="2:6" ht="15" hidden="1" x14ac:dyDescent="0.25">
      <c r="B25" s="33" t="s">
        <v>219</v>
      </c>
      <c r="C25" s="34">
        <v>2011</v>
      </c>
      <c r="D25" s="61">
        <v>961</v>
      </c>
      <c r="E25" s="61">
        <v>932</v>
      </c>
      <c r="F25" s="159">
        <f>Tabla113[[#This Row],[Hombres ]]+Tabla113[[#This Row],[Mujeres]]</f>
        <v>1893</v>
      </c>
    </row>
    <row r="26" spans="2:6" ht="15" hidden="1" x14ac:dyDescent="0.25">
      <c r="B26" s="33" t="s">
        <v>220</v>
      </c>
      <c r="C26" s="34">
        <v>2011</v>
      </c>
      <c r="D26" s="307">
        <v>1106</v>
      </c>
      <c r="E26" s="61">
        <v>959</v>
      </c>
      <c r="F26" s="159">
        <f>Tabla113[[#This Row],[Hombres ]]+Tabla113[[#This Row],[Mujeres]]</f>
        <v>2065</v>
      </c>
    </row>
    <row r="27" spans="2:6" ht="15" hidden="1" x14ac:dyDescent="0.25">
      <c r="B27" s="33" t="s">
        <v>221</v>
      </c>
      <c r="C27" s="34">
        <v>2011</v>
      </c>
      <c r="D27" s="307">
        <v>3497</v>
      </c>
      <c r="E27" s="307">
        <v>3408</v>
      </c>
      <c r="F27" s="159">
        <f>Tabla113[[#This Row],[Hombres ]]+Tabla113[[#This Row],[Mujeres]]</f>
        <v>6905</v>
      </c>
    </row>
    <row r="28" spans="2:6" ht="15" hidden="1" x14ac:dyDescent="0.25">
      <c r="B28" s="33" t="s">
        <v>222</v>
      </c>
      <c r="C28" s="34">
        <v>2011</v>
      </c>
      <c r="D28" s="61">
        <v>861</v>
      </c>
      <c r="E28" s="61">
        <v>758</v>
      </c>
      <c r="F28" s="159">
        <f>Tabla113[[#This Row],[Hombres ]]+Tabla113[[#This Row],[Mujeres]]</f>
        <v>1619</v>
      </c>
    </row>
    <row r="29" spans="2:6" ht="15" hidden="1" x14ac:dyDescent="0.25">
      <c r="B29" s="33" t="s">
        <v>223</v>
      </c>
      <c r="C29" s="34">
        <v>2011</v>
      </c>
      <c r="D29" s="307">
        <v>56254</v>
      </c>
      <c r="E29" s="307">
        <v>62231</v>
      </c>
      <c r="F29" s="159">
        <f>Tabla113[[#This Row],[Hombres ]]+Tabla113[[#This Row],[Mujeres]]</f>
        <v>118485</v>
      </c>
    </row>
    <row r="30" spans="2:6" ht="15" hidden="1" x14ac:dyDescent="0.25">
      <c r="B30" s="33" t="s">
        <v>224</v>
      </c>
      <c r="C30" s="34">
        <v>2011</v>
      </c>
      <c r="D30" s="307">
        <v>3354</v>
      </c>
      <c r="E30" s="307">
        <v>3718</v>
      </c>
      <c r="F30" s="159">
        <f>Tabla113[[#This Row],[Hombres ]]+Tabla113[[#This Row],[Mujeres]]</f>
        <v>7072</v>
      </c>
    </row>
    <row r="31" spans="2:6" ht="15" hidden="1" x14ac:dyDescent="0.25">
      <c r="B31" s="33" t="s">
        <v>225</v>
      </c>
      <c r="C31" s="34">
        <v>2011</v>
      </c>
      <c r="D31" s="307">
        <v>1328</v>
      </c>
      <c r="E31" s="307">
        <v>1541</v>
      </c>
      <c r="F31" s="159">
        <f>Tabla113[[#This Row],[Hombres ]]+Tabla113[[#This Row],[Mujeres]]</f>
        <v>2869</v>
      </c>
    </row>
    <row r="32" spans="2:6" ht="15" hidden="1" x14ac:dyDescent="0.25">
      <c r="B32" s="33" t="s">
        <v>226</v>
      </c>
      <c r="C32" s="34">
        <v>2011</v>
      </c>
      <c r="D32" s="307">
        <v>2431</v>
      </c>
      <c r="E32" s="307">
        <v>2542</v>
      </c>
      <c r="F32" s="159">
        <f>Tabla113[[#This Row],[Hombres ]]+Tabla113[[#This Row],[Mujeres]]</f>
        <v>4973</v>
      </c>
    </row>
    <row r="33" spans="2:6" ht="15" hidden="1" x14ac:dyDescent="0.25">
      <c r="B33" s="33" t="s">
        <v>207</v>
      </c>
      <c r="C33" s="34">
        <v>2012</v>
      </c>
      <c r="D33" s="307">
        <v>7849</v>
      </c>
      <c r="E33" s="307">
        <v>7574</v>
      </c>
      <c r="F33" s="159">
        <f>Tabla113[[#This Row],[Hombres ]]+Tabla113[[#This Row],[Mujeres]]</f>
        <v>15423</v>
      </c>
    </row>
    <row r="34" spans="2:6" ht="15" hidden="1" x14ac:dyDescent="0.25">
      <c r="B34" s="33" t="s">
        <v>208</v>
      </c>
      <c r="C34" s="34">
        <v>2012</v>
      </c>
      <c r="D34" s="61">
        <v>752</v>
      </c>
      <c r="E34" s="61">
        <v>858</v>
      </c>
      <c r="F34" s="159">
        <f>Tabla113[[#This Row],[Hombres ]]+Tabla113[[#This Row],[Mujeres]]</f>
        <v>1610</v>
      </c>
    </row>
    <row r="35" spans="2:6" ht="15" hidden="1" x14ac:dyDescent="0.25">
      <c r="B35" s="33" t="s">
        <v>209</v>
      </c>
      <c r="C35" s="34">
        <v>2012</v>
      </c>
      <c r="D35" s="61">
        <v>260</v>
      </c>
      <c r="E35" s="61">
        <v>305</v>
      </c>
      <c r="F35" s="159">
        <f>Tabla113[[#This Row],[Hombres ]]+Tabla113[[#This Row],[Mujeres]]</f>
        <v>565</v>
      </c>
    </row>
    <row r="36" spans="2:6" ht="15" hidden="1" x14ac:dyDescent="0.25">
      <c r="B36" s="33" t="s">
        <v>210</v>
      </c>
      <c r="C36" s="34">
        <v>2012</v>
      </c>
      <c r="D36" s="61">
        <v>968</v>
      </c>
      <c r="E36" s="307">
        <v>1053</v>
      </c>
      <c r="F36" s="159">
        <f>Tabla113[[#This Row],[Hombres ]]+Tabla113[[#This Row],[Mujeres]]</f>
        <v>2021</v>
      </c>
    </row>
    <row r="37" spans="2:6" ht="15" hidden="1" x14ac:dyDescent="0.25">
      <c r="B37" s="33" t="s">
        <v>211</v>
      </c>
      <c r="C37" s="34">
        <v>2012</v>
      </c>
      <c r="D37" s="61">
        <v>666</v>
      </c>
      <c r="E37" s="61">
        <v>742</v>
      </c>
      <c r="F37" s="159">
        <f>Tabla113[[#This Row],[Hombres ]]+Tabla113[[#This Row],[Mujeres]]</f>
        <v>1408</v>
      </c>
    </row>
    <row r="38" spans="2:6" ht="15" hidden="1" x14ac:dyDescent="0.25">
      <c r="B38" s="33" t="s">
        <v>212</v>
      </c>
      <c r="C38" s="34">
        <v>2012</v>
      </c>
      <c r="D38" s="307">
        <v>2126</v>
      </c>
      <c r="E38" s="307">
        <v>2550</v>
      </c>
      <c r="F38" s="159">
        <f>Tabla113[[#This Row],[Hombres ]]+Tabla113[[#This Row],[Mujeres]]</f>
        <v>4676</v>
      </c>
    </row>
    <row r="39" spans="2:6" ht="15" hidden="1" x14ac:dyDescent="0.25">
      <c r="B39" s="33" t="s">
        <v>213</v>
      </c>
      <c r="C39" s="34">
        <v>2012</v>
      </c>
      <c r="D39" s="307">
        <v>2039</v>
      </c>
      <c r="E39" s="307">
        <v>2236</v>
      </c>
      <c r="F39" s="159">
        <f>Tabla113[[#This Row],[Hombres ]]+Tabla113[[#This Row],[Mujeres]]</f>
        <v>4275</v>
      </c>
    </row>
    <row r="40" spans="2:6" ht="15" hidden="1" x14ac:dyDescent="0.25">
      <c r="B40" s="33" t="s">
        <v>214</v>
      </c>
      <c r="C40" s="34">
        <v>2012</v>
      </c>
      <c r="D40" s="61">
        <v>688</v>
      </c>
      <c r="E40" s="61">
        <v>755</v>
      </c>
      <c r="F40" s="159">
        <f>Tabla113[[#This Row],[Hombres ]]+Tabla113[[#This Row],[Mujeres]]</f>
        <v>1443</v>
      </c>
    </row>
    <row r="41" spans="2:6" ht="15" hidden="1" x14ac:dyDescent="0.25">
      <c r="B41" s="33" t="s">
        <v>215</v>
      </c>
      <c r="C41" s="34">
        <v>2012</v>
      </c>
      <c r="D41" s="307">
        <v>1886</v>
      </c>
      <c r="E41" s="307">
        <v>1669</v>
      </c>
      <c r="F41" s="159">
        <f>Tabla113[[#This Row],[Hombres ]]+Tabla113[[#This Row],[Mujeres]]</f>
        <v>3555</v>
      </c>
    </row>
    <row r="42" spans="2:6" ht="15" hidden="1" x14ac:dyDescent="0.25">
      <c r="B42" s="33" t="s">
        <v>216</v>
      </c>
      <c r="C42" s="34">
        <v>2012</v>
      </c>
      <c r="D42" s="307">
        <v>2133</v>
      </c>
      <c r="E42" s="307">
        <v>2299</v>
      </c>
      <c r="F42" s="159">
        <f>Tabla113[[#This Row],[Hombres ]]+Tabla113[[#This Row],[Mujeres]]</f>
        <v>4432</v>
      </c>
    </row>
    <row r="43" spans="2:6" ht="15" hidden="1" x14ac:dyDescent="0.25">
      <c r="B43" s="33" t="s">
        <v>217</v>
      </c>
      <c r="C43" s="34">
        <v>2012</v>
      </c>
      <c r="D43" s="307">
        <v>1856</v>
      </c>
      <c r="E43" s="307">
        <v>2161</v>
      </c>
      <c r="F43" s="159">
        <f>Tabla113[[#This Row],[Hombres ]]+Tabla113[[#This Row],[Mujeres]]</f>
        <v>4017</v>
      </c>
    </row>
    <row r="44" spans="2:6" ht="15" hidden="1" x14ac:dyDescent="0.25">
      <c r="B44" s="33" t="s">
        <v>218</v>
      </c>
      <c r="C44" s="34">
        <v>2012</v>
      </c>
      <c r="D44" s="307">
        <v>4192</v>
      </c>
      <c r="E44" s="307">
        <v>5034</v>
      </c>
      <c r="F44" s="159">
        <f>Tabla113[[#This Row],[Hombres ]]+Tabla113[[#This Row],[Mujeres]]</f>
        <v>9226</v>
      </c>
    </row>
    <row r="45" spans="2:6" ht="15" hidden="1" x14ac:dyDescent="0.25">
      <c r="B45" s="33" t="s">
        <v>219</v>
      </c>
      <c r="C45" s="34">
        <v>2012</v>
      </c>
      <c r="D45" s="307">
        <v>1000</v>
      </c>
      <c r="E45" s="61">
        <v>928</v>
      </c>
      <c r="F45" s="159">
        <f>Tabla113[[#This Row],[Hombres ]]+Tabla113[[#This Row],[Mujeres]]</f>
        <v>1928</v>
      </c>
    </row>
    <row r="46" spans="2:6" ht="15" hidden="1" x14ac:dyDescent="0.25">
      <c r="B46" s="33" t="s">
        <v>220</v>
      </c>
      <c r="C46" s="34">
        <v>2012</v>
      </c>
      <c r="D46" s="307">
        <v>1094</v>
      </c>
      <c r="E46" s="61">
        <v>945</v>
      </c>
      <c r="F46" s="159">
        <f>Tabla113[[#This Row],[Hombres ]]+Tabla113[[#This Row],[Mujeres]]</f>
        <v>2039</v>
      </c>
    </row>
    <row r="47" spans="2:6" ht="15" hidden="1" x14ac:dyDescent="0.25">
      <c r="B47" s="33" t="s">
        <v>221</v>
      </c>
      <c r="C47" s="34">
        <v>2012</v>
      </c>
      <c r="D47" s="307">
        <v>3437</v>
      </c>
      <c r="E47" s="307">
        <v>3322</v>
      </c>
      <c r="F47" s="159">
        <f>Tabla113[[#This Row],[Hombres ]]+Tabla113[[#This Row],[Mujeres]]</f>
        <v>6759</v>
      </c>
    </row>
    <row r="48" spans="2:6" ht="15" hidden="1" x14ac:dyDescent="0.25">
      <c r="B48" s="33" t="s">
        <v>222</v>
      </c>
      <c r="C48" s="34">
        <v>2012</v>
      </c>
      <c r="D48" s="61">
        <v>865</v>
      </c>
      <c r="E48" s="61">
        <v>767</v>
      </c>
      <c r="F48" s="159">
        <f>Tabla113[[#This Row],[Hombres ]]+Tabla113[[#This Row],[Mujeres]]</f>
        <v>1632</v>
      </c>
    </row>
    <row r="49" spans="2:6" ht="15" hidden="1" x14ac:dyDescent="0.25">
      <c r="B49" s="33" t="s">
        <v>223</v>
      </c>
      <c r="C49" s="34">
        <v>2012</v>
      </c>
      <c r="D49" s="307">
        <v>56987</v>
      </c>
      <c r="E49" s="307">
        <v>62724</v>
      </c>
      <c r="F49" s="159">
        <f>Tabla113[[#This Row],[Hombres ]]+Tabla113[[#This Row],[Mujeres]]</f>
        <v>119711</v>
      </c>
    </row>
    <row r="50" spans="2:6" ht="15" hidden="1" x14ac:dyDescent="0.25">
      <c r="B50" s="33" t="s">
        <v>224</v>
      </c>
      <c r="C50" s="34">
        <v>2012</v>
      </c>
      <c r="D50" s="307">
        <v>3531</v>
      </c>
      <c r="E50" s="307">
        <v>3785</v>
      </c>
      <c r="F50" s="159">
        <f>Tabla113[[#This Row],[Hombres ]]+Tabla113[[#This Row],[Mujeres]]</f>
        <v>7316</v>
      </c>
    </row>
    <row r="51" spans="2:6" ht="15" hidden="1" x14ac:dyDescent="0.25">
      <c r="B51" s="33" t="s">
        <v>225</v>
      </c>
      <c r="C51" s="34">
        <v>2012</v>
      </c>
      <c r="D51" s="307">
        <v>1274</v>
      </c>
      <c r="E51" s="307">
        <v>1499</v>
      </c>
      <c r="F51" s="159">
        <f>Tabla113[[#This Row],[Hombres ]]+Tabla113[[#This Row],[Mujeres]]</f>
        <v>2773</v>
      </c>
    </row>
    <row r="52" spans="2:6" ht="15" hidden="1" x14ac:dyDescent="0.25">
      <c r="B52" s="33" t="s">
        <v>226</v>
      </c>
      <c r="C52" s="34">
        <v>2012</v>
      </c>
      <c r="D52" s="307">
        <v>2488</v>
      </c>
      <c r="E52" s="307">
        <v>2546</v>
      </c>
      <c r="F52" s="159">
        <f>Tabla113[[#This Row],[Hombres ]]+Tabla113[[#This Row],[Mujeres]]</f>
        <v>5034</v>
      </c>
    </row>
    <row r="53" spans="2:6" ht="15" hidden="1" x14ac:dyDescent="0.25">
      <c r="B53" s="33" t="s">
        <v>207</v>
      </c>
      <c r="C53" s="34">
        <v>2013</v>
      </c>
      <c r="D53" s="307">
        <v>7782</v>
      </c>
      <c r="E53" s="307">
        <v>7427</v>
      </c>
      <c r="F53" s="159">
        <f>Tabla113[[#This Row],[Hombres ]]+Tabla113[[#This Row],[Mujeres]]</f>
        <v>15209</v>
      </c>
    </row>
    <row r="54" spans="2:6" ht="15" hidden="1" x14ac:dyDescent="0.25">
      <c r="B54" s="33" t="s">
        <v>208</v>
      </c>
      <c r="C54" s="34">
        <v>2013</v>
      </c>
      <c r="D54" s="61">
        <v>728</v>
      </c>
      <c r="E54" s="61">
        <v>854</v>
      </c>
      <c r="F54" s="159">
        <f>Tabla113[[#This Row],[Hombres ]]+Tabla113[[#This Row],[Mujeres]]</f>
        <v>1582</v>
      </c>
    </row>
    <row r="55" spans="2:6" ht="15" hidden="1" x14ac:dyDescent="0.25">
      <c r="B55" s="33" t="s">
        <v>209</v>
      </c>
      <c r="C55" s="34">
        <v>2013</v>
      </c>
      <c r="D55" s="61">
        <v>254</v>
      </c>
      <c r="E55" s="61">
        <v>278</v>
      </c>
      <c r="F55" s="159">
        <f>Tabla113[[#This Row],[Hombres ]]+Tabla113[[#This Row],[Mujeres]]</f>
        <v>532</v>
      </c>
    </row>
    <row r="56" spans="2:6" ht="15" hidden="1" x14ac:dyDescent="0.25">
      <c r="B56" s="33" t="s">
        <v>210</v>
      </c>
      <c r="C56" s="34">
        <v>2013</v>
      </c>
      <c r="D56" s="61">
        <v>916</v>
      </c>
      <c r="E56" s="307">
        <v>1013</v>
      </c>
      <c r="F56" s="159">
        <f>Tabla113[[#This Row],[Hombres ]]+Tabla113[[#This Row],[Mujeres]]</f>
        <v>1929</v>
      </c>
    </row>
    <row r="57" spans="2:6" ht="15" hidden="1" x14ac:dyDescent="0.25">
      <c r="B57" s="33" t="s">
        <v>211</v>
      </c>
      <c r="C57" s="34">
        <v>2013</v>
      </c>
      <c r="D57" s="61">
        <v>698</v>
      </c>
      <c r="E57" s="61">
        <v>772</v>
      </c>
      <c r="F57" s="159">
        <f>Tabla113[[#This Row],[Hombres ]]+Tabla113[[#This Row],[Mujeres]]</f>
        <v>1470</v>
      </c>
    </row>
    <row r="58" spans="2:6" ht="15" hidden="1" x14ac:dyDescent="0.25">
      <c r="B58" s="33" t="s">
        <v>212</v>
      </c>
      <c r="C58" s="34">
        <v>2013</v>
      </c>
      <c r="D58" s="307">
        <v>2058</v>
      </c>
      <c r="E58" s="307">
        <v>2457</v>
      </c>
      <c r="F58" s="159">
        <f>Tabla113[[#This Row],[Hombres ]]+Tabla113[[#This Row],[Mujeres]]</f>
        <v>4515</v>
      </c>
    </row>
    <row r="59" spans="2:6" ht="15" hidden="1" x14ac:dyDescent="0.25">
      <c r="B59" s="33" t="s">
        <v>213</v>
      </c>
      <c r="C59" s="34">
        <v>2013</v>
      </c>
      <c r="D59" s="307">
        <v>2026</v>
      </c>
      <c r="E59" s="307">
        <v>2195</v>
      </c>
      <c r="F59" s="159">
        <f>Tabla113[[#This Row],[Hombres ]]+Tabla113[[#This Row],[Mujeres]]</f>
        <v>4221</v>
      </c>
    </row>
    <row r="60" spans="2:6" ht="15" hidden="1" x14ac:dyDescent="0.25">
      <c r="B60" s="33" t="s">
        <v>214</v>
      </c>
      <c r="C60" s="34">
        <v>2013</v>
      </c>
      <c r="D60" s="61">
        <v>682</v>
      </c>
      <c r="E60" s="61">
        <v>796</v>
      </c>
      <c r="F60" s="159">
        <f>Tabla113[[#This Row],[Hombres ]]+Tabla113[[#This Row],[Mujeres]]</f>
        <v>1478</v>
      </c>
    </row>
    <row r="61" spans="2:6" ht="15" hidden="1" x14ac:dyDescent="0.25">
      <c r="B61" s="33" t="s">
        <v>215</v>
      </c>
      <c r="C61" s="34">
        <v>2013</v>
      </c>
      <c r="D61" s="307">
        <v>1780</v>
      </c>
      <c r="E61" s="307">
        <v>1613</v>
      </c>
      <c r="F61" s="159">
        <f>Tabla113[[#This Row],[Hombres ]]+Tabla113[[#This Row],[Mujeres]]</f>
        <v>3393</v>
      </c>
    </row>
    <row r="62" spans="2:6" ht="15" hidden="1" x14ac:dyDescent="0.25">
      <c r="B62" s="33" t="s">
        <v>216</v>
      </c>
      <c r="C62" s="34">
        <v>2013</v>
      </c>
      <c r="D62" s="307">
        <v>1748</v>
      </c>
      <c r="E62" s="307">
        <v>2019</v>
      </c>
      <c r="F62" s="159">
        <f>Tabla113[[#This Row],[Hombres ]]+Tabla113[[#This Row],[Mujeres]]</f>
        <v>3767</v>
      </c>
    </row>
    <row r="63" spans="2:6" ht="15" hidden="1" x14ac:dyDescent="0.25">
      <c r="B63" s="33" t="s">
        <v>217</v>
      </c>
      <c r="C63" s="34">
        <v>2013</v>
      </c>
      <c r="D63" s="307">
        <v>1780</v>
      </c>
      <c r="E63" s="307">
        <v>2082</v>
      </c>
      <c r="F63" s="159">
        <f>Tabla113[[#This Row],[Hombres ]]+Tabla113[[#This Row],[Mujeres]]</f>
        <v>3862</v>
      </c>
    </row>
    <row r="64" spans="2:6" ht="15" hidden="1" x14ac:dyDescent="0.25">
      <c r="B64" s="33" t="s">
        <v>218</v>
      </c>
      <c r="C64" s="34">
        <v>2013</v>
      </c>
      <c r="D64" s="307">
        <v>4073</v>
      </c>
      <c r="E64" s="307">
        <v>4876</v>
      </c>
      <c r="F64" s="159">
        <f>Tabla113[[#This Row],[Hombres ]]+Tabla113[[#This Row],[Mujeres]]</f>
        <v>8949</v>
      </c>
    </row>
    <row r="65" spans="2:6" ht="15" hidden="1" x14ac:dyDescent="0.25">
      <c r="B65" s="33" t="s">
        <v>219</v>
      </c>
      <c r="C65" s="34">
        <v>2013</v>
      </c>
      <c r="D65" s="61">
        <v>952</v>
      </c>
      <c r="E65" s="61">
        <v>888</v>
      </c>
      <c r="F65" s="159">
        <f>Tabla113[[#This Row],[Hombres ]]+Tabla113[[#This Row],[Mujeres]]</f>
        <v>1840</v>
      </c>
    </row>
    <row r="66" spans="2:6" ht="15" hidden="1" x14ac:dyDescent="0.25">
      <c r="B66" s="33" t="s">
        <v>220</v>
      </c>
      <c r="C66" s="34">
        <v>2013</v>
      </c>
      <c r="D66" s="307">
        <v>1055</v>
      </c>
      <c r="E66" s="61">
        <v>929</v>
      </c>
      <c r="F66" s="159">
        <f>Tabla113[[#This Row],[Hombres ]]+Tabla113[[#This Row],[Mujeres]]</f>
        <v>1984</v>
      </c>
    </row>
    <row r="67" spans="2:6" ht="15" hidden="1" x14ac:dyDescent="0.25">
      <c r="B67" s="33" t="s">
        <v>221</v>
      </c>
      <c r="C67" s="34">
        <v>2013</v>
      </c>
      <c r="D67" s="307">
        <v>3336</v>
      </c>
      <c r="E67" s="307">
        <v>3180</v>
      </c>
      <c r="F67" s="159">
        <f>Tabla113[[#This Row],[Hombres ]]+Tabla113[[#This Row],[Mujeres]]</f>
        <v>6516</v>
      </c>
    </row>
    <row r="68" spans="2:6" ht="15" hidden="1" x14ac:dyDescent="0.25">
      <c r="B68" s="33" t="s">
        <v>222</v>
      </c>
      <c r="C68" s="34">
        <v>2013</v>
      </c>
      <c r="D68" s="61">
        <v>783</v>
      </c>
      <c r="E68" s="61">
        <v>715</v>
      </c>
      <c r="F68" s="159">
        <f>Tabla113[[#This Row],[Hombres ]]+Tabla113[[#This Row],[Mujeres]]</f>
        <v>1498</v>
      </c>
    </row>
    <row r="69" spans="2:6" ht="15" hidden="1" x14ac:dyDescent="0.25">
      <c r="B69" s="33" t="s">
        <v>223</v>
      </c>
      <c r="C69" s="34">
        <v>2013</v>
      </c>
      <c r="D69" s="307">
        <v>56640</v>
      </c>
      <c r="E69" s="307">
        <v>62546</v>
      </c>
      <c r="F69" s="159">
        <f>Tabla113[[#This Row],[Hombres ]]+Tabla113[[#This Row],[Mujeres]]</f>
        <v>119186</v>
      </c>
    </row>
    <row r="70" spans="2:6" ht="15" hidden="1" x14ac:dyDescent="0.25">
      <c r="B70" s="33" t="s">
        <v>224</v>
      </c>
      <c r="C70" s="34">
        <v>2013</v>
      </c>
      <c r="D70" s="307">
        <v>3461</v>
      </c>
      <c r="E70" s="307">
        <v>3746</v>
      </c>
      <c r="F70" s="159">
        <f>Tabla113[[#This Row],[Hombres ]]+Tabla113[[#This Row],[Mujeres]]</f>
        <v>7207</v>
      </c>
    </row>
    <row r="71" spans="2:6" ht="15" hidden="1" x14ac:dyDescent="0.25">
      <c r="B71" s="33" t="s">
        <v>225</v>
      </c>
      <c r="C71" s="34">
        <v>2013</v>
      </c>
      <c r="D71" s="307">
        <v>1196</v>
      </c>
      <c r="E71" s="307">
        <v>1426</v>
      </c>
      <c r="F71" s="159">
        <f>Tabla113[[#This Row],[Hombres ]]+Tabla113[[#This Row],[Mujeres]]</f>
        <v>2622</v>
      </c>
    </row>
    <row r="72" spans="2:6" ht="15" hidden="1" x14ac:dyDescent="0.25">
      <c r="B72" s="33" t="s">
        <v>226</v>
      </c>
      <c r="C72" s="34">
        <v>2013</v>
      </c>
      <c r="D72" s="307">
        <v>2415</v>
      </c>
      <c r="E72" s="307">
        <v>2466</v>
      </c>
      <c r="F72" s="159">
        <f>Tabla113[[#This Row],[Hombres ]]+Tabla113[[#This Row],[Mujeres]]</f>
        <v>4881</v>
      </c>
    </row>
    <row r="73" spans="2:6" ht="15" hidden="1" x14ac:dyDescent="0.25">
      <c r="B73" s="33" t="s">
        <v>207</v>
      </c>
      <c r="C73" s="34">
        <v>2014</v>
      </c>
      <c r="D73" s="307">
        <v>7736</v>
      </c>
      <c r="E73" s="307">
        <v>7368</v>
      </c>
      <c r="F73" s="159">
        <f>Tabla113[[#This Row],[Hombres ]]+Tabla113[[#This Row],[Mujeres]]</f>
        <v>15104</v>
      </c>
    </row>
    <row r="74" spans="2:6" ht="15" hidden="1" x14ac:dyDescent="0.25">
      <c r="B74" s="33" t="s">
        <v>208</v>
      </c>
      <c r="C74" s="34">
        <v>2014</v>
      </c>
      <c r="D74" s="61">
        <v>708</v>
      </c>
      <c r="E74" s="61">
        <v>832</v>
      </c>
      <c r="F74" s="159">
        <f>Tabla113[[#This Row],[Hombres ]]+Tabla113[[#This Row],[Mujeres]]</f>
        <v>1540</v>
      </c>
    </row>
    <row r="75" spans="2:6" ht="15" hidden="1" x14ac:dyDescent="0.25">
      <c r="B75" s="33" t="s">
        <v>209</v>
      </c>
      <c r="C75" s="34">
        <v>2014</v>
      </c>
      <c r="D75" s="61">
        <v>240</v>
      </c>
      <c r="E75" s="61">
        <v>273</v>
      </c>
      <c r="F75" s="159">
        <f>Tabla113[[#This Row],[Hombres ]]+Tabla113[[#This Row],[Mujeres]]</f>
        <v>513</v>
      </c>
    </row>
    <row r="76" spans="2:6" ht="15" hidden="1" x14ac:dyDescent="0.25">
      <c r="B76" s="33" t="s">
        <v>210</v>
      </c>
      <c r="C76" s="34">
        <v>2014</v>
      </c>
      <c r="D76" s="61">
        <v>901</v>
      </c>
      <c r="E76" s="61">
        <v>974</v>
      </c>
      <c r="F76" s="159">
        <f>Tabla113[[#This Row],[Hombres ]]+Tabla113[[#This Row],[Mujeres]]</f>
        <v>1875</v>
      </c>
    </row>
    <row r="77" spans="2:6" ht="15" hidden="1" x14ac:dyDescent="0.25">
      <c r="B77" s="33" t="s">
        <v>211</v>
      </c>
      <c r="C77" s="34">
        <v>2014</v>
      </c>
      <c r="D77" s="61">
        <v>691</v>
      </c>
      <c r="E77" s="61">
        <v>749</v>
      </c>
      <c r="F77" s="159">
        <f>Tabla113[[#This Row],[Hombres ]]+Tabla113[[#This Row],[Mujeres]]</f>
        <v>1440</v>
      </c>
    </row>
    <row r="78" spans="2:6" ht="15" hidden="1" x14ac:dyDescent="0.25">
      <c r="B78" s="33" t="s">
        <v>212</v>
      </c>
      <c r="C78" s="34">
        <v>2014</v>
      </c>
      <c r="D78" s="307">
        <v>2026</v>
      </c>
      <c r="E78" s="307">
        <v>2369</v>
      </c>
      <c r="F78" s="159">
        <f>Tabla113[[#This Row],[Hombres ]]+Tabla113[[#This Row],[Mujeres]]</f>
        <v>4395</v>
      </c>
    </row>
    <row r="79" spans="2:6" ht="15" hidden="1" x14ac:dyDescent="0.25">
      <c r="B79" s="33" t="s">
        <v>213</v>
      </c>
      <c r="C79" s="34">
        <v>2014</v>
      </c>
      <c r="D79" s="307">
        <v>2015</v>
      </c>
      <c r="E79" s="307">
        <v>2173</v>
      </c>
      <c r="F79" s="159">
        <f>Tabla113[[#This Row],[Hombres ]]+Tabla113[[#This Row],[Mujeres]]</f>
        <v>4188</v>
      </c>
    </row>
    <row r="80" spans="2:6" ht="15" hidden="1" x14ac:dyDescent="0.25">
      <c r="B80" s="33" t="s">
        <v>214</v>
      </c>
      <c r="C80" s="34">
        <v>2014</v>
      </c>
      <c r="D80" s="61">
        <v>664</v>
      </c>
      <c r="E80" s="61">
        <v>785</v>
      </c>
      <c r="F80" s="159">
        <f>Tabla113[[#This Row],[Hombres ]]+Tabla113[[#This Row],[Mujeres]]</f>
        <v>1449</v>
      </c>
    </row>
    <row r="81" spans="2:8" ht="15" hidden="1" x14ac:dyDescent="0.25">
      <c r="B81" s="33" t="s">
        <v>215</v>
      </c>
      <c r="C81" s="34">
        <v>2014</v>
      </c>
      <c r="D81" s="307">
        <v>1769</v>
      </c>
      <c r="E81" s="307">
        <v>1569</v>
      </c>
      <c r="F81" s="159">
        <f>Tabla113[[#This Row],[Hombres ]]+Tabla113[[#This Row],[Mujeres]]</f>
        <v>3338</v>
      </c>
    </row>
    <row r="82" spans="2:8" ht="15" hidden="1" x14ac:dyDescent="0.25">
      <c r="B82" s="33" t="s">
        <v>216</v>
      </c>
      <c r="C82" s="34">
        <v>2014</v>
      </c>
      <c r="D82" s="307">
        <v>1703</v>
      </c>
      <c r="E82" s="307">
        <v>1942</v>
      </c>
      <c r="F82" s="159">
        <f>Tabla113[[#This Row],[Hombres ]]+Tabla113[[#This Row],[Mujeres]]</f>
        <v>3645</v>
      </c>
      <c r="H82" s="308"/>
    </row>
    <row r="83" spans="2:8" ht="15" hidden="1" x14ac:dyDescent="0.25">
      <c r="B83" s="33" t="s">
        <v>217</v>
      </c>
      <c r="C83" s="34">
        <v>2014</v>
      </c>
      <c r="D83" s="307">
        <v>1719</v>
      </c>
      <c r="E83" s="307">
        <v>2002</v>
      </c>
      <c r="F83" s="159">
        <f>Tabla113[[#This Row],[Hombres ]]+Tabla113[[#This Row],[Mujeres]]</f>
        <v>3721</v>
      </c>
      <c r="H83" s="308"/>
    </row>
    <row r="84" spans="2:8" ht="15" hidden="1" x14ac:dyDescent="0.25">
      <c r="B84" s="33" t="s">
        <v>218</v>
      </c>
      <c r="C84" s="34">
        <v>2014</v>
      </c>
      <c r="D84" s="307">
        <v>3876</v>
      </c>
      <c r="E84" s="307">
        <v>4669</v>
      </c>
      <c r="F84" s="159">
        <f>Tabla113[[#This Row],[Hombres ]]+Tabla113[[#This Row],[Mujeres]]</f>
        <v>8545</v>
      </c>
      <c r="H84" s="308"/>
    </row>
    <row r="85" spans="2:8" ht="15" hidden="1" x14ac:dyDescent="0.25">
      <c r="B85" s="33" t="s">
        <v>219</v>
      </c>
      <c r="C85" s="34">
        <v>2014</v>
      </c>
      <c r="D85" s="61">
        <v>946</v>
      </c>
      <c r="E85" s="61">
        <v>865</v>
      </c>
      <c r="F85" s="159">
        <f>Tabla113[[#This Row],[Hombres ]]+Tabla113[[#This Row],[Mujeres]]</f>
        <v>1811</v>
      </c>
      <c r="H85" s="308"/>
    </row>
    <row r="86" spans="2:8" ht="15" hidden="1" x14ac:dyDescent="0.25">
      <c r="B86" s="33" t="s">
        <v>220</v>
      </c>
      <c r="C86" s="34">
        <v>2014</v>
      </c>
      <c r="D86" s="307">
        <v>1068</v>
      </c>
      <c r="E86" s="61">
        <v>924</v>
      </c>
      <c r="F86" s="159">
        <f>Tabla113[[#This Row],[Hombres ]]+Tabla113[[#This Row],[Mujeres]]</f>
        <v>1992</v>
      </c>
      <c r="H86" s="308"/>
    </row>
    <row r="87" spans="2:8" ht="15" hidden="1" x14ac:dyDescent="0.25">
      <c r="B87" s="33" t="s">
        <v>221</v>
      </c>
      <c r="C87" s="34">
        <v>2014</v>
      </c>
      <c r="D87" s="307">
        <v>3260</v>
      </c>
      <c r="E87" s="307">
        <v>3142</v>
      </c>
      <c r="F87" s="159">
        <f>Tabla113[[#This Row],[Hombres ]]+Tabla113[[#This Row],[Mujeres]]</f>
        <v>6402</v>
      </c>
      <c r="H87" s="308"/>
    </row>
    <row r="88" spans="2:8" ht="15" hidden="1" x14ac:dyDescent="0.25">
      <c r="B88" s="33" t="s">
        <v>222</v>
      </c>
      <c r="C88" s="34">
        <v>2014</v>
      </c>
      <c r="D88" s="61">
        <v>795</v>
      </c>
      <c r="E88" s="61">
        <v>707</v>
      </c>
      <c r="F88" s="159">
        <f>Tabla113[[#This Row],[Hombres ]]+Tabla113[[#This Row],[Mujeres]]</f>
        <v>1502</v>
      </c>
      <c r="H88" s="308"/>
    </row>
    <row r="89" spans="2:8" ht="15" hidden="1" x14ac:dyDescent="0.25">
      <c r="B89" s="33" t="s">
        <v>223</v>
      </c>
      <c r="C89" s="34">
        <v>2014</v>
      </c>
      <c r="D89" s="307">
        <v>57835</v>
      </c>
      <c r="E89" s="307">
        <v>63778</v>
      </c>
      <c r="F89" s="159">
        <f>Tabla113[[#This Row],[Hombres ]]+Tabla113[[#This Row],[Mujeres]]</f>
        <v>121613</v>
      </c>
      <c r="H89" s="308"/>
    </row>
    <row r="90" spans="2:8" ht="15" hidden="1" x14ac:dyDescent="0.25">
      <c r="B90" s="33" t="s">
        <v>224</v>
      </c>
      <c r="C90" s="34">
        <v>2014</v>
      </c>
      <c r="D90" s="307">
        <v>3421</v>
      </c>
      <c r="E90" s="307">
        <v>3718</v>
      </c>
      <c r="F90" s="159">
        <f>Tabla113[[#This Row],[Hombres ]]+Tabla113[[#This Row],[Mujeres]]</f>
        <v>7139</v>
      </c>
      <c r="H90" s="308"/>
    </row>
    <row r="91" spans="2:8" ht="15" hidden="1" x14ac:dyDescent="0.25">
      <c r="B91" s="33" t="s">
        <v>225</v>
      </c>
      <c r="C91" s="34">
        <v>2014</v>
      </c>
      <c r="D91" s="307">
        <v>1163</v>
      </c>
      <c r="E91" s="307">
        <v>1383</v>
      </c>
      <c r="F91" s="159">
        <f>Tabla113[[#This Row],[Hombres ]]+Tabla113[[#This Row],[Mujeres]]</f>
        <v>2546</v>
      </c>
      <c r="H91" s="308"/>
    </row>
    <row r="92" spans="2:8" ht="15" hidden="1" x14ac:dyDescent="0.25">
      <c r="B92" s="33" t="s">
        <v>226</v>
      </c>
      <c r="C92" s="34">
        <v>2014</v>
      </c>
      <c r="D92" s="307">
        <v>2379</v>
      </c>
      <c r="E92" s="307">
        <v>2421</v>
      </c>
      <c r="F92" s="159">
        <f>Tabla113[[#This Row],[Hombres ]]+Tabla113[[#This Row],[Mujeres]]</f>
        <v>4800</v>
      </c>
      <c r="H92" s="308"/>
    </row>
    <row r="93" spans="2:8" ht="15" hidden="1" x14ac:dyDescent="0.25">
      <c r="B93" s="33" t="s">
        <v>207</v>
      </c>
      <c r="C93" s="34">
        <v>2015</v>
      </c>
      <c r="D93" s="61">
        <v>7409</v>
      </c>
      <c r="E93" s="61">
        <v>7088</v>
      </c>
      <c r="F93" s="159">
        <f>Tabla113[[#This Row],[Hombres ]]+Tabla113[[#This Row],[Mujeres]]</f>
        <v>14497</v>
      </c>
      <c r="H93" s="308"/>
    </row>
    <row r="94" spans="2:8" ht="15" hidden="1" x14ac:dyDescent="0.25">
      <c r="B94" s="33" t="s">
        <v>208</v>
      </c>
      <c r="C94" s="34">
        <v>2015</v>
      </c>
      <c r="D94" s="61">
        <v>633</v>
      </c>
      <c r="E94" s="61">
        <v>761</v>
      </c>
      <c r="F94" s="159">
        <f>Tabla113[[#This Row],[Hombres ]]+Tabla113[[#This Row],[Mujeres]]</f>
        <v>1394</v>
      </c>
      <c r="H94" s="308"/>
    </row>
    <row r="95" spans="2:8" ht="15" hidden="1" x14ac:dyDescent="0.25">
      <c r="B95" s="33" t="s">
        <v>209</v>
      </c>
      <c r="C95" s="34">
        <v>2015</v>
      </c>
      <c r="D95" s="61">
        <v>218</v>
      </c>
      <c r="E95" s="61">
        <v>252</v>
      </c>
      <c r="F95" s="159">
        <f>Tabla113[[#This Row],[Hombres ]]+Tabla113[[#This Row],[Mujeres]]</f>
        <v>470</v>
      </c>
      <c r="H95" s="308"/>
    </row>
    <row r="96" spans="2:8" ht="15" hidden="1" x14ac:dyDescent="0.25">
      <c r="B96" s="33" t="s">
        <v>210</v>
      </c>
      <c r="C96" s="34">
        <v>2015</v>
      </c>
      <c r="D96" s="61">
        <v>855</v>
      </c>
      <c r="E96" s="61">
        <v>908</v>
      </c>
      <c r="F96" s="159">
        <f>Tabla113[[#This Row],[Hombres ]]+Tabla113[[#This Row],[Mujeres]]</f>
        <v>1763</v>
      </c>
      <c r="H96" s="308"/>
    </row>
    <row r="97" spans="2:8" ht="15" hidden="1" x14ac:dyDescent="0.25">
      <c r="B97" s="33" t="s">
        <v>211</v>
      </c>
      <c r="C97" s="34">
        <v>2015</v>
      </c>
      <c r="D97" s="61">
        <v>630</v>
      </c>
      <c r="E97" s="61">
        <v>705</v>
      </c>
      <c r="F97" s="159">
        <f>Tabla113[[#This Row],[Hombres ]]+Tabla113[[#This Row],[Mujeres]]</f>
        <v>1335</v>
      </c>
      <c r="H97" s="308"/>
    </row>
    <row r="98" spans="2:8" ht="15" hidden="1" x14ac:dyDescent="0.25">
      <c r="B98" s="33" t="s">
        <v>212</v>
      </c>
      <c r="C98" s="34">
        <v>2015</v>
      </c>
      <c r="D98" s="61">
        <v>1973</v>
      </c>
      <c r="E98" s="61">
        <v>2340</v>
      </c>
      <c r="F98" s="159">
        <f>Tabla113[[#This Row],[Hombres ]]+Tabla113[[#This Row],[Mujeres]]</f>
        <v>4313</v>
      </c>
      <c r="H98" s="308"/>
    </row>
    <row r="99" spans="2:8" ht="15" hidden="1" x14ac:dyDescent="0.25">
      <c r="B99" s="33" t="s">
        <v>213</v>
      </c>
      <c r="C99" s="34">
        <v>2015</v>
      </c>
      <c r="D99" s="61">
        <v>1946</v>
      </c>
      <c r="E99" s="61">
        <v>2066</v>
      </c>
      <c r="F99" s="159">
        <f>Tabla113[[#This Row],[Hombres ]]+Tabla113[[#This Row],[Mujeres]]</f>
        <v>4012</v>
      </c>
      <c r="H99" s="308"/>
    </row>
    <row r="100" spans="2:8" ht="15" hidden="1" x14ac:dyDescent="0.25">
      <c r="B100" s="33" t="s">
        <v>214</v>
      </c>
      <c r="C100" s="34">
        <v>2015</v>
      </c>
      <c r="D100" s="61">
        <v>614</v>
      </c>
      <c r="E100" s="61">
        <v>710</v>
      </c>
      <c r="F100" s="159">
        <f>Tabla113[[#This Row],[Hombres ]]+Tabla113[[#This Row],[Mujeres]]</f>
        <v>1324</v>
      </c>
      <c r="H100" s="308"/>
    </row>
    <row r="101" spans="2:8" ht="15" hidden="1" x14ac:dyDescent="0.25">
      <c r="B101" s="33" t="s">
        <v>215</v>
      </c>
      <c r="C101" s="34">
        <v>2015</v>
      </c>
      <c r="D101" s="61">
        <v>1553</v>
      </c>
      <c r="E101" s="61">
        <v>1367</v>
      </c>
      <c r="F101" s="159">
        <f>Tabla113[[#This Row],[Hombres ]]+Tabla113[[#This Row],[Mujeres]]</f>
        <v>2920</v>
      </c>
      <c r="H101" s="308"/>
    </row>
    <row r="102" spans="2:8" ht="15" hidden="1" x14ac:dyDescent="0.25">
      <c r="B102" s="33" t="s">
        <v>216</v>
      </c>
      <c r="C102" s="34">
        <v>2015</v>
      </c>
      <c r="D102" s="61">
        <v>1644</v>
      </c>
      <c r="E102" s="61">
        <v>1891</v>
      </c>
      <c r="F102" s="159">
        <f>Tabla113[[#This Row],[Hombres ]]+Tabla113[[#This Row],[Mujeres]]</f>
        <v>3535</v>
      </c>
    </row>
    <row r="103" spans="2:8" ht="15" hidden="1" x14ac:dyDescent="0.25">
      <c r="B103" s="33" t="s">
        <v>217</v>
      </c>
      <c r="C103" s="34">
        <v>2015</v>
      </c>
      <c r="D103" s="61">
        <v>1650</v>
      </c>
      <c r="E103" s="61">
        <v>1932</v>
      </c>
      <c r="F103" s="159">
        <f>Tabla113[[#This Row],[Hombres ]]+Tabla113[[#This Row],[Mujeres]]</f>
        <v>3582</v>
      </c>
    </row>
    <row r="104" spans="2:8" ht="15" hidden="1" x14ac:dyDescent="0.25">
      <c r="B104" s="33" t="s">
        <v>218</v>
      </c>
      <c r="C104" s="34">
        <v>2015</v>
      </c>
      <c r="D104" s="61">
        <v>4064</v>
      </c>
      <c r="E104" s="61">
        <v>4837</v>
      </c>
      <c r="F104" s="159">
        <f>Tabla113[[#This Row],[Hombres ]]+Tabla113[[#This Row],[Mujeres]]</f>
        <v>8901</v>
      </c>
    </row>
    <row r="105" spans="2:8" ht="15" hidden="1" x14ac:dyDescent="0.25">
      <c r="B105" s="33" t="s">
        <v>219</v>
      </c>
      <c r="C105" s="34">
        <v>2015</v>
      </c>
      <c r="D105" s="61">
        <v>901</v>
      </c>
      <c r="E105" s="61">
        <v>840</v>
      </c>
      <c r="F105" s="159">
        <f>Tabla113[[#This Row],[Hombres ]]+Tabla113[[#This Row],[Mujeres]]</f>
        <v>1741</v>
      </c>
    </row>
    <row r="106" spans="2:8" ht="15" hidden="1" x14ac:dyDescent="0.25">
      <c r="B106" s="33" t="s">
        <v>220</v>
      </c>
      <c r="C106" s="34">
        <v>2015</v>
      </c>
      <c r="D106" s="61">
        <v>1102</v>
      </c>
      <c r="E106" s="61">
        <v>922</v>
      </c>
      <c r="F106" s="159">
        <f>Tabla113[[#This Row],[Hombres ]]+Tabla113[[#This Row],[Mujeres]]</f>
        <v>2024</v>
      </c>
    </row>
    <row r="107" spans="2:8" ht="15" hidden="1" x14ac:dyDescent="0.25">
      <c r="B107" s="33" t="s">
        <v>221</v>
      </c>
      <c r="C107" s="34">
        <v>2015</v>
      </c>
      <c r="D107" s="61">
        <v>3086</v>
      </c>
      <c r="E107" s="61">
        <v>3058</v>
      </c>
      <c r="F107" s="159">
        <f>Tabla113[[#This Row],[Hombres ]]+Tabla113[[#This Row],[Mujeres]]</f>
        <v>6144</v>
      </c>
    </row>
    <row r="108" spans="2:8" ht="15" hidden="1" x14ac:dyDescent="0.25">
      <c r="B108" s="33" t="s">
        <v>222</v>
      </c>
      <c r="C108" s="34">
        <v>2015</v>
      </c>
      <c r="D108" s="61">
        <v>729</v>
      </c>
      <c r="E108" s="61">
        <v>644</v>
      </c>
      <c r="F108" s="159">
        <f>Tabla113[[#This Row],[Hombres ]]+Tabla113[[#This Row],[Mujeres]]</f>
        <v>1373</v>
      </c>
    </row>
    <row r="109" spans="2:8" ht="15" hidden="1" x14ac:dyDescent="0.25">
      <c r="B109" s="33" t="s">
        <v>223</v>
      </c>
      <c r="C109" s="34">
        <v>2015</v>
      </c>
      <c r="D109" s="61">
        <v>64734</v>
      </c>
      <c r="E109" s="61">
        <v>70576</v>
      </c>
      <c r="F109" s="159">
        <f>Tabla113[[#This Row],[Hombres ]]+Tabla113[[#This Row],[Mujeres]]</f>
        <v>135310</v>
      </c>
    </row>
    <row r="110" spans="2:8" ht="15" hidden="1" x14ac:dyDescent="0.25">
      <c r="B110" s="33" t="s">
        <v>224</v>
      </c>
      <c r="C110" s="34">
        <v>2015</v>
      </c>
      <c r="D110" s="61">
        <v>3424</v>
      </c>
      <c r="E110" s="61">
        <v>3743</v>
      </c>
      <c r="F110" s="159">
        <f>Tabla113[[#This Row],[Hombres ]]+Tabla113[[#This Row],[Mujeres]]</f>
        <v>7167</v>
      </c>
    </row>
    <row r="111" spans="2:8" ht="15" hidden="1" x14ac:dyDescent="0.25">
      <c r="B111" s="33" t="s">
        <v>225</v>
      </c>
      <c r="C111" s="34">
        <v>2015</v>
      </c>
      <c r="D111" s="61">
        <v>1167</v>
      </c>
      <c r="E111" s="61">
        <v>1337</v>
      </c>
      <c r="F111" s="159">
        <f>Tabla113[[#This Row],[Hombres ]]+Tabla113[[#This Row],[Mujeres]]</f>
        <v>2504</v>
      </c>
    </row>
    <row r="112" spans="2:8" ht="15" hidden="1" x14ac:dyDescent="0.25">
      <c r="B112" s="33" t="s">
        <v>226</v>
      </c>
      <c r="C112" s="34">
        <v>2015</v>
      </c>
      <c r="D112" s="61">
        <v>2216</v>
      </c>
      <c r="E112" s="61">
        <v>2231</v>
      </c>
      <c r="F112" s="159">
        <f>Tabla113[[#This Row],[Hombres ]]+Tabla113[[#This Row],[Mujeres]]</f>
        <v>4447</v>
      </c>
    </row>
    <row r="113" spans="2:6" ht="15" hidden="1" x14ac:dyDescent="0.25">
      <c r="B113" s="33" t="s">
        <v>207</v>
      </c>
      <c r="C113" s="34">
        <v>2016</v>
      </c>
      <c r="D113" s="61">
        <v>7196</v>
      </c>
      <c r="E113" s="61">
        <v>6942</v>
      </c>
      <c r="F113" s="159">
        <f>Tabla113[[#This Row],[Hombres ]]+Tabla113[[#This Row],[Mujeres]]</f>
        <v>14138</v>
      </c>
    </row>
    <row r="114" spans="2:6" ht="15" hidden="1" x14ac:dyDescent="0.25">
      <c r="B114" s="33" t="s">
        <v>208</v>
      </c>
      <c r="C114" s="34">
        <v>2016</v>
      </c>
      <c r="D114" s="61">
        <v>604</v>
      </c>
      <c r="E114" s="61">
        <v>736</v>
      </c>
      <c r="F114" s="159">
        <f>Tabla113[[#This Row],[Hombres ]]+Tabla113[[#This Row],[Mujeres]]</f>
        <v>1340</v>
      </c>
    </row>
    <row r="115" spans="2:6" ht="15" hidden="1" x14ac:dyDescent="0.25">
      <c r="B115" s="33" t="s">
        <v>209</v>
      </c>
      <c r="C115" s="34">
        <v>2016</v>
      </c>
      <c r="D115" s="61">
        <v>215</v>
      </c>
      <c r="E115" s="61">
        <v>246</v>
      </c>
      <c r="F115" s="159">
        <f>Tabla113[[#This Row],[Hombres ]]+Tabla113[[#This Row],[Mujeres]]</f>
        <v>461</v>
      </c>
    </row>
    <row r="116" spans="2:6" ht="15" hidden="1" x14ac:dyDescent="0.25">
      <c r="B116" s="33" t="s">
        <v>210</v>
      </c>
      <c r="C116" s="34">
        <v>2016</v>
      </c>
      <c r="D116" s="61">
        <v>829</v>
      </c>
      <c r="E116" s="61">
        <v>882</v>
      </c>
      <c r="F116" s="159">
        <f>Tabla113[[#This Row],[Hombres ]]+Tabla113[[#This Row],[Mujeres]]</f>
        <v>1711</v>
      </c>
    </row>
    <row r="117" spans="2:6" ht="15" hidden="1" x14ac:dyDescent="0.25">
      <c r="B117" s="33" t="s">
        <v>211</v>
      </c>
      <c r="C117" s="34">
        <v>2016</v>
      </c>
      <c r="D117" s="61">
        <v>757</v>
      </c>
      <c r="E117" s="61">
        <v>831</v>
      </c>
      <c r="F117" s="159">
        <f>Tabla113[[#This Row],[Hombres ]]+Tabla113[[#This Row],[Mujeres]]</f>
        <v>1588</v>
      </c>
    </row>
    <row r="118" spans="2:6" ht="15" hidden="1" x14ac:dyDescent="0.25">
      <c r="B118" s="33" t="s">
        <v>212</v>
      </c>
      <c r="C118" s="34">
        <v>2016</v>
      </c>
      <c r="D118" s="61">
        <v>1983</v>
      </c>
      <c r="E118" s="61">
        <v>2337</v>
      </c>
      <c r="F118" s="159">
        <f>Tabla113[[#This Row],[Hombres ]]+Tabla113[[#This Row],[Mujeres]]</f>
        <v>4320</v>
      </c>
    </row>
    <row r="119" spans="2:6" ht="15" hidden="1" x14ac:dyDescent="0.25">
      <c r="B119" s="33" t="s">
        <v>213</v>
      </c>
      <c r="C119" s="34">
        <v>2016</v>
      </c>
      <c r="D119" s="61">
        <v>907</v>
      </c>
      <c r="E119" s="61">
        <v>923</v>
      </c>
      <c r="F119" s="159">
        <f>Tabla113[[#This Row],[Hombres ]]+Tabla113[[#This Row],[Mujeres]]</f>
        <v>1830</v>
      </c>
    </row>
    <row r="120" spans="2:6" ht="15" hidden="1" x14ac:dyDescent="0.25">
      <c r="B120" s="33" t="s">
        <v>214</v>
      </c>
      <c r="C120" s="34">
        <v>2016</v>
      </c>
      <c r="D120" s="61">
        <v>1610</v>
      </c>
      <c r="E120" s="61">
        <v>1378</v>
      </c>
      <c r="F120" s="159">
        <f>Tabla113[[#This Row],[Hombres ]]+Tabla113[[#This Row],[Mujeres]]</f>
        <v>2988</v>
      </c>
    </row>
    <row r="121" spans="2:6" ht="15" hidden="1" x14ac:dyDescent="0.25">
      <c r="B121" s="33" t="s">
        <v>215</v>
      </c>
      <c r="C121" s="34">
        <v>2016</v>
      </c>
      <c r="D121" s="61">
        <v>1314</v>
      </c>
      <c r="E121" s="61">
        <v>1597</v>
      </c>
      <c r="F121" s="159">
        <f>Tabla113[[#This Row],[Hombres ]]+Tabla113[[#This Row],[Mujeres]]</f>
        <v>2911</v>
      </c>
    </row>
    <row r="122" spans="2:6" ht="15" hidden="1" x14ac:dyDescent="0.25">
      <c r="B122" s="33" t="s">
        <v>216</v>
      </c>
      <c r="C122" s="34">
        <v>2016</v>
      </c>
      <c r="D122" s="61">
        <v>1465</v>
      </c>
      <c r="E122" s="61">
        <v>1718</v>
      </c>
      <c r="F122" s="159">
        <f>Tabla113[[#This Row],[Hombres ]]+Tabla113[[#This Row],[Mujeres]]</f>
        <v>3183</v>
      </c>
    </row>
    <row r="123" spans="2:6" ht="15" hidden="1" x14ac:dyDescent="0.25">
      <c r="B123" s="33" t="s">
        <v>217</v>
      </c>
      <c r="C123" s="34">
        <v>2016</v>
      </c>
      <c r="D123" s="61">
        <v>2646</v>
      </c>
      <c r="E123" s="61">
        <v>3271</v>
      </c>
      <c r="F123" s="159">
        <f>Tabla113[[#This Row],[Hombres ]]+Tabla113[[#This Row],[Mujeres]]</f>
        <v>5917</v>
      </c>
    </row>
    <row r="124" spans="2:6" ht="15" hidden="1" x14ac:dyDescent="0.25">
      <c r="B124" s="33" t="s">
        <v>218</v>
      </c>
      <c r="C124" s="34">
        <v>2016</v>
      </c>
      <c r="D124" s="61">
        <v>2960</v>
      </c>
      <c r="E124" s="61">
        <v>3075</v>
      </c>
      <c r="F124" s="159">
        <f>Tabla113[[#This Row],[Hombres ]]+Tabla113[[#This Row],[Mujeres]]</f>
        <v>6035</v>
      </c>
    </row>
    <row r="125" spans="2:6" ht="15" hidden="1" x14ac:dyDescent="0.25">
      <c r="B125" s="33" t="s">
        <v>219</v>
      </c>
      <c r="C125" s="34">
        <v>2016</v>
      </c>
      <c r="D125" s="61">
        <v>1212</v>
      </c>
      <c r="E125" s="61">
        <v>952</v>
      </c>
      <c r="F125" s="159">
        <f>Tabla113[[#This Row],[Hombres ]]+Tabla113[[#This Row],[Mujeres]]</f>
        <v>2164</v>
      </c>
    </row>
    <row r="126" spans="2:6" ht="15" hidden="1" x14ac:dyDescent="0.25">
      <c r="B126" s="33" t="s">
        <v>220</v>
      </c>
      <c r="C126" s="34">
        <v>2016</v>
      </c>
      <c r="D126" s="61">
        <v>2851</v>
      </c>
      <c r="E126" s="61">
        <v>2818</v>
      </c>
      <c r="F126" s="159">
        <f>Tabla113[[#This Row],[Hombres ]]+Tabla113[[#This Row],[Mujeres]]</f>
        <v>5669</v>
      </c>
    </row>
    <row r="127" spans="2:6" ht="15" hidden="1" x14ac:dyDescent="0.25">
      <c r="B127" s="33" t="s">
        <v>221</v>
      </c>
      <c r="C127" s="34">
        <v>2016</v>
      </c>
      <c r="D127" s="61">
        <v>925</v>
      </c>
      <c r="E127" s="61">
        <v>840</v>
      </c>
      <c r="F127" s="159">
        <f>Tabla113[[#This Row],[Hombres ]]+Tabla113[[#This Row],[Mujeres]]</f>
        <v>1765</v>
      </c>
    </row>
    <row r="128" spans="2:6" ht="15" hidden="1" x14ac:dyDescent="0.25">
      <c r="B128" s="33" t="s">
        <v>222</v>
      </c>
      <c r="C128" s="34">
        <v>2016</v>
      </c>
      <c r="D128" s="61">
        <v>886</v>
      </c>
      <c r="E128" s="61">
        <v>882</v>
      </c>
      <c r="F128" s="159">
        <f>Tabla113[[#This Row],[Hombres ]]+Tabla113[[#This Row],[Mujeres]]</f>
        <v>1768</v>
      </c>
    </row>
    <row r="129" spans="2:9" ht="15" hidden="1" x14ac:dyDescent="0.25">
      <c r="B129" s="33" t="s">
        <v>223</v>
      </c>
      <c r="C129" s="34">
        <v>2016</v>
      </c>
      <c r="D129" s="61">
        <v>47835</v>
      </c>
      <c r="E129" s="61">
        <v>48920</v>
      </c>
      <c r="F129" s="159">
        <f>Tabla113[[#This Row],[Hombres ]]+Tabla113[[#This Row],[Mujeres]]</f>
        <v>96755</v>
      </c>
      <c r="I129" s="309"/>
    </row>
    <row r="130" spans="2:9" ht="15" hidden="1" x14ac:dyDescent="0.25">
      <c r="B130" s="33" t="s">
        <v>224</v>
      </c>
      <c r="C130" s="34">
        <v>2016</v>
      </c>
      <c r="D130" s="61">
        <v>3504</v>
      </c>
      <c r="E130" s="61">
        <v>3738</v>
      </c>
      <c r="F130" s="159">
        <f>Tabla113[[#This Row],[Hombres ]]+Tabla113[[#This Row],[Mujeres]]</f>
        <v>7242</v>
      </c>
    </row>
    <row r="131" spans="2:9" ht="15" hidden="1" x14ac:dyDescent="0.25">
      <c r="B131" s="33" t="s">
        <v>225</v>
      </c>
      <c r="C131" s="34">
        <v>2016</v>
      </c>
      <c r="D131" s="61">
        <v>1120</v>
      </c>
      <c r="E131" s="61">
        <v>1352</v>
      </c>
      <c r="F131" s="159">
        <f>Tabla113[[#This Row],[Hombres ]]+Tabla113[[#This Row],[Mujeres]]</f>
        <v>2472</v>
      </c>
    </row>
    <row r="132" spans="2:9" ht="15" hidden="1" x14ac:dyDescent="0.25">
      <c r="B132" s="33" t="s">
        <v>226</v>
      </c>
      <c r="C132" s="34">
        <v>2016</v>
      </c>
      <c r="D132" s="61">
        <v>2157</v>
      </c>
      <c r="E132" s="61">
        <v>2210</v>
      </c>
      <c r="F132" s="159">
        <f>Tabla113[[#This Row],[Hombres ]]+Tabla113[[#This Row],[Mujeres]]</f>
        <v>4367</v>
      </c>
    </row>
    <row r="133" spans="2:9" ht="15" hidden="1" x14ac:dyDescent="0.25">
      <c r="B133" s="33" t="s">
        <v>207</v>
      </c>
      <c r="C133" s="34">
        <v>2017</v>
      </c>
      <c r="D133" s="61">
        <v>7091</v>
      </c>
      <c r="E133" s="61">
        <v>6883</v>
      </c>
      <c r="F133" s="159">
        <f>Tabla113[[#This Row],[Hombres ]]+Tabla113[[#This Row],[Mujeres]]</f>
        <v>13974</v>
      </c>
    </row>
    <row r="134" spans="2:9" ht="15" hidden="1" x14ac:dyDescent="0.25">
      <c r="B134" s="33" t="s">
        <v>208</v>
      </c>
      <c r="C134" s="34">
        <v>2017</v>
      </c>
      <c r="D134" s="61">
        <v>580</v>
      </c>
      <c r="E134" s="61">
        <v>709</v>
      </c>
      <c r="F134" s="159">
        <f>Tabla113[[#This Row],[Hombres ]]+Tabla113[[#This Row],[Mujeres]]</f>
        <v>1289</v>
      </c>
    </row>
    <row r="135" spans="2:9" ht="15" hidden="1" x14ac:dyDescent="0.25">
      <c r="B135" s="33" t="s">
        <v>209</v>
      </c>
      <c r="C135" s="34">
        <v>2017</v>
      </c>
      <c r="D135" s="61">
        <v>243</v>
      </c>
      <c r="E135" s="61">
        <v>260</v>
      </c>
      <c r="F135" s="159">
        <f>Tabla113[[#This Row],[Hombres ]]+Tabla113[[#This Row],[Mujeres]]</f>
        <v>503</v>
      </c>
    </row>
    <row r="136" spans="2:9" ht="15" hidden="1" x14ac:dyDescent="0.25">
      <c r="B136" s="33" t="s">
        <v>210</v>
      </c>
      <c r="C136" s="34">
        <v>2017</v>
      </c>
      <c r="D136" s="61">
        <v>844</v>
      </c>
      <c r="E136" s="61">
        <v>854</v>
      </c>
      <c r="F136" s="159">
        <f>Tabla113[[#This Row],[Hombres ]]+Tabla113[[#This Row],[Mujeres]]</f>
        <v>1698</v>
      </c>
    </row>
    <row r="137" spans="2:9" ht="15" hidden="1" x14ac:dyDescent="0.25">
      <c r="B137" s="33" t="s">
        <v>211</v>
      </c>
      <c r="C137" s="34">
        <v>2017</v>
      </c>
      <c r="D137" s="61">
        <v>628</v>
      </c>
      <c r="E137" s="61">
        <v>696</v>
      </c>
      <c r="F137" s="159">
        <f>Tabla113[[#This Row],[Hombres ]]+Tabla113[[#This Row],[Mujeres]]</f>
        <v>1324</v>
      </c>
    </row>
    <row r="138" spans="2:9" ht="15" hidden="1" x14ac:dyDescent="0.25">
      <c r="B138" s="33" t="s">
        <v>212</v>
      </c>
      <c r="C138" s="34">
        <v>2017</v>
      </c>
      <c r="D138" s="61">
        <v>2045</v>
      </c>
      <c r="E138" s="61">
        <v>2375</v>
      </c>
      <c r="F138" s="159">
        <f>Tabla113[[#This Row],[Hombres ]]+Tabla113[[#This Row],[Mujeres]]</f>
        <v>4420</v>
      </c>
    </row>
    <row r="139" spans="2:9" ht="15" hidden="1" x14ac:dyDescent="0.25">
      <c r="B139" s="33" t="s">
        <v>213</v>
      </c>
      <c r="C139" s="34">
        <v>2017</v>
      </c>
      <c r="D139" s="61">
        <v>1818</v>
      </c>
      <c r="E139" s="61">
        <v>1998</v>
      </c>
      <c r="F139" s="159">
        <f>Tabla113[[#This Row],[Hombres ]]+Tabla113[[#This Row],[Mujeres]]</f>
        <v>3816</v>
      </c>
    </row>
    <row r="140" spans="2:9" ht="15" hidden="1" x14ac:dyDescent="0.25">
      <c r="B140" s="33" t="s">
        <v>214</v>
      </c>
      <c r="C140" s="34">
        <v>2017</v>
      </c>
      <c r="D140" s="61">
        <v>637</v>
      </c>
      <c r="E140" s="61">
        <v>701</v>
      </c>
      <c r="F140" s="159">
        <f>Tabla113[[#This Row],[Hombres ]]+Tabla113[[#This Row],[Mujeres]]</f>
        <v>1338</v>
      </c>
    </row>
    <row r="141" spans="2:9" ht="15" hidden="1" x14ac:dyDescent="0.25">
      <c r="B141" s="33" t="s">
        <v>215</v>
      </c>
      <c r="C141" s="34">
        <v>2017</v>
      </c>
      <c r="D141" s="61">
        <v>1609</v>
      </c>
      <c r="E141" s="61">
        <v>1354</v>
      </c>
      <c r="F141" s="159">
        <f>Tabla113[[#This Row],[Hombres ]]+Tabla113[[#This Row],[Mujeres]]</f>
        <v>2963</v>
      </c>
    </row>
    <row r="142" spans="2:9" ht="15" hidden="1" x14ac:dyDescent="0.25">
      <c r="B142" s="33" t="s">
        <v>216</v>
      </c>
      <c r="C142" s="34">
        <v>2017</v>
      </c>
      <c r="D142" s="61">
        <v>1560</v>
      </c>
      <c r="E142" s="61">
        <v>1824</v>
      </c>
      <c r="F142" s="159">
        <f>Tabla113[[#This Row],[Hombres ]]+Tabla113[[#This Row],[Mujeres]]</f>
        <v>3384</v>
      </c>
    </row>
    <row r="143" spans="2:9" ht="15" hidden="1" x14ac:dyDescent="0.25">
      <c r="B143" s="33" t="s">
        <v>217</v>
      </c>
      <c r="C143" s="34">
        <v>2017</v>
      </c>
      <c r="D143" s="61">
        <v>1501</v>
      </c>
      <c r="E143" s="61">
        <v>1821</v>
      </c>
      <c r="F143" s="159">
        <f>Tabla113[[#This Row],[Hombres ]]+Tabla113[[#This Row],[Mujeres]]</f>
        <v>3322</v>
      </c>
    </row>
    <row r="144" spans="2:9" ht="15" hidden="1" x14ac:dyDescent="0.25">
      <c r="B144" s="33" t="s">
        <v>218</v>
      </c>
      <c r="C144" s="34">
        <v>2017</v>
      </c>
      <c r="D144" s="61">
        <v>4212</v>
      </c>
      <c r="E144" s="61">
        <v>4993</v>
      </c>
      <c r="F144" s="159">
        <f>Tabla113[[#This Row],[Hombres ]]+Tabla113[[#This Row],[Mujeres]]</f>
        <v>9205</v>
      </c>
    </row>
    <row r="145" spans="2:6" ht="15" hidden="1" x14ac:dyDescent="0.25">
      <c r="B145" s="33" t="s">
        <v>219</v>
      </c>
      <c r="C145" s="34">
        <v>2017</v>
      </c>
      <c r="D145" s="61">
        <v>817</v>
      </c>
      <c r="E145" s="61">
        <v>820</v>
      </c>
      <c r="F145" s="159">
        <f>Tabla113[[#This Row],[Hombres ]]+Tabla113[[#This Row],[Mujeres]]</f>
        <v>1637</v>
      </c>
    </row>
    <row r="146" spans="2:6" ht="15" hidden="1" x14ac:dyDescent="0.25">
      <c r="B146" s="33" t="s">
        <v>220</v>
      </c>
      <c r="C146" s="34">
        <v>2017</v>
      </c>
      <c r="D146" s="61">
        <v>1043</v>
      </c>
      <c r="E146" s="61">
        <v>861</v>
      </c>
      <c r="F146" s="159">
        <f>Tabla113[[#This Row],[Hombres ]]+Tabla113[[#This Row],[Mujeres]]</f>
        <v>1904</v>
      </c>
    </row>
    <row r="147" spans="2:6" ht="15" hidden="1" x14ac:dyDescent="0.25">
      <c r="B147" s="33" t="s">
        <v>221</v>
      </c>
      <c r="C147" s="34">
        <v>2017</v>
      </c>
      <c r="D147" s="61">
        <v>3017</v>
      </c>
      <c r="E147" s="61">
        <v>2951</v>
      </c>
      <c r="F147" s="159">
        <f>Tabla113[[#This Row],[Hombres ]]+Tabla113[[#This Row],[Mujeres]]</f>
        <v>5968</v>
      </c>
    </row>
    <row r="148" spans="2:6" ht="15" hidden="1" x14ac:dyDescent="0.25">
      <c r="B148" s="33" t="s">
        <v>222</v>
      </c>
      <c r="C148" s="34">
        <v>2017</v>
      </c>
      <c r="D148" s="61">
        <v>738</v>
      </c>
      <c r="E148" s="61">
        <v>666</v>
      </c>
      <c r="F148" s="159">
        <f>Tabla113[[#This Row],[Hombres ]]+Tabla113[[#This Row],[Mujeres]]</f>
        <v>1404</v>
      </c>
    </row>
    <row r="149" spans="2:6" ht="15" hidden="1" x14ac:dyDescent="0.25">
      <c r="B149" s="33" t="s">
        <v>223</v>
      </c>
      <c r="C149" s="34">
        <v>2017</v>
      </c>
      <c r="D149" s="61">
        <v>64196</v>
      </c>
      <c r="E149" s="61">
        <v>70737</v>
      </c>
      <c r="F149" s="159">
        <f>Tabla113[[#This Row],[Hombres ]]+Tabla113[[#This Row],[Mujeres]]</f>
        <v>134933</v>
      </c>
    </row>
    <row r="150" spans="2:6" ht="15" hidden="1" x14ac:dyDescent="0.25">
      <c r="B150" s="33" t="s">
        <v>224</v>
      </c>
      <c r="C150" s="34">
        <v>2017</v>
      </c>
      <c r="D150" s="61">
        <v>3449</v>
      </c>
      <c r="E150" s="61">
        <v>3755</v>
      </c>
      <c r="F150" s="159">
        <f>Tabla113[[#This Row],[Hombres ]]+Tabla113[[#This Row],[Mujeres]]</f>
        <v>7204</v>
      </c>
    </row>
    <row r="151" spans="2:6" ht="15" hidden="1" x14ac:dyDescent="0.25">
      <c r="B151" s="33" t="s">
        <v>225</v>
      </c>
      <c r="C151" s="34">
        <v>2017</v>
      </c>
      <c r="D151" s="61">
        <v>1110</v>
      </c>
      <c r="E151" s="61">
        <v>1380</v>
      </c>
      <c r="F151" s="159">
        <f>Tabla113[[#This Row],[Hombres ]]+Tabla113[[#This Row],[Mujeres]]</f>
        <v>2490</v>
      </c>
    </row>
    <row r="152" spans="2:6" ht="15" hidden="1" x14ac:dyDescent="0.25">
      <c r="B152" s="33" t="s">
        <v>226</v>
      </c>
      <c r="C152" s="34">
        <v>2017</v>
      </c>
      <c r="D152" s="61">
        <v>2166</v>
      </c>
      <c r="E152" s="61">
        <v>2202</v>
      </c>
      <c r="F152" s="159">
        <f>Tabla113[[#This Row],[Hombres ]]+Tabla113[[#This Row],[Mujeres]]</f>
        <v>4368</v>
      </c>
    </row>
    <row r="153" spans="2:6" ht="15" x14ac:dyDescent="0.25">
      <c r="B153" s="33" t="s">
        <v>207</v>
      </c>
      <c r="C153" s="34">
        <v>2018</v>
      </c>
      <c r="D153" s="38">
        <v>7215</v>
      </c>
      <c r="E153" s="38">
        <v>6964</v>
      </c>
      <c r="F153" s="159">
        <f>Tabla113[[#This Row],[Hombres ]]+Tabla113[[#This Row],[Mujeres]]</f>
        <v>14179</v>
      </c>
    </row>
    <row r="154" spans="2:6" ht="15" x14ac:dyDescent="0.25">
      <c r="B154" s="33" t="s">
        <v>208</v>
      </c>
      <c r="C154" s="34">
        <v>2018</v>
      </c>
      <c r="D154" s="38">
        <v>584</v>
      </c>
      <c r="E154" s="38">
        <v>700</v>
      </c>
      <c r="F154" s="159">
        <f>Tabla113[[#This Row],[Hombres ]]+Tabla113[[#This Row],[Mujeres]]</f>
        <v>1284</v>
      </c>
    </row>
    <row r="155" spans="2:6" ht="15" x14ac:dyDescent="0.25">
      <c r="B155" s="33" t="s">
        <v>209</v>
      </c>
      <c r="C155" s="34">
        <v>2018</v>
      </c>
      <c r="D155" s="38">
        <v>249</v>
      </c>
      <c r="E155" s="38">
        <v>262</v>
      </c>
      <c r="F155" s="159">
        <f>Tabla113[[#This Row],[Hombres ]]+Tabla113[[#This Row],[Mujeres]]</f>
        <v>511</v>
      </c>
    </row>
    <row r="156" spans="2:6" ht="15" x14ac:dyDescent="0.25">
      <c r="B156" s="33" t="s">
        <v>210</v>
      </c>
      <c r="C156" s="34">
        <v>2018</v>
      </c>
      <c r="D156" s="38">
        <v>834</v>
      </c>
      <c r="E156" s="38">
        <v>859</v>
      </c>
      <c r="F156" s="159">
        <f>Tabla113[[#This Row],[Hombres ]]+Tabla113[[#This Row],[Mujeres]]</f>
        <v>1693</v>
      </c>
    </row>
    <row r="157" spans="2:6" ht="15" x14ac:dyDescent="0.25">
      <c r="B157" s="33" t="s">
        <v>211</v>
      </c>
      <c r="C157" s="34">
        <v>2018</v>
      </c>
      <c r="D157" s="38">
        <v>641</v>
      </c>
      <c r="E157" s="38">
        <v>688</v>
      </c>
      <c r="F157" s="159">
        <f>Tabla113[[#This Row],[Hombres ]]+Tabla113[[#This Row],[Mujeres]]</f>
        <v>1329</v>
      </c>
    </row>
    <row r="158" spans="2:6" ht="15" x14ac:dyDescent="0.25">
      <c r="B158" s="33" t="s">
        <v>212</v>
      </c>
      <c r="C158" s="34">
        <v>2018</v>
      </c>
      <c r="D158" s="38">
        <v>2124</v>
      </c>
      <c r="E158" s="38">
        <v>2414</v>
      </c>
      <c r="F158" s="159">
        <f>Tabla113[[#This Row],[Hombres ]]+Tabla113[[#This Row],[Mujeres]]</f>
        <v>4538</v>
      </c>
    </row>
    <row r="159" spans="2:6" ht="15" x14ac:dyDescent="0.25">
      <c r="B159" s="33" t="s">
        <v>213</v>
      </c>
      <c r="C159" s="34">
        <v>2018</v>
      </c>
      <c r="D159" s="38">
        <v>1855</v>
      </c>
      <c r="E159" s="38">
        <v>2012</v>
      </c>
      <c r="F159" s="159">
        <f>Tabla113[[#This Row],[Hombres ]]+Tabla113[[#This Row],[Mujeres]]</f>
        <v>3867</v>
      </c>
    </row>
    <row r="160" spans="2:6" ht="15" x14ac:dyDescent="0.25">
      <c r="B160" s="33" t="s">
        <v>214</v>
      </c>
      <c r="C160" s="34">
        <v>2018</v>
      </c>
      <c r="D160" s="38">
        <v>803</v>
      </c>
      <c r="E160" s="38">
        <v>789</v>
      </c>
      <c r="F160" s="159">
        <f>Tabla113[[#This Row],[Hombres ]]+Tabla113[[#This Row],[Mujeres]]</f>
        <v>1592</v>
      </c>
    </row>
    <row r="161" spans="2:6" ht="15" x14ac:dyDescent="0.25">
      <c r="B161" s="33" t="s">
        <v>215</v>
      </c>
      <c r="C161" s="34">
        <v>2018</v>
      </c>
      <c r="D161" s="38">
        <v>1607</v>
      </c>
      <c r="E161" s="38">
        <v>1340</v>
      </c>
      <c r="F161" s="159">
        <f>Tabla113[[#This Row],[Hombres ]]+Tabla113[[#This Row],[Mujeres]]</f>
        <v>2947</v>
      </c>
    </row>
    <row r="162" spans="2:6" ht="15" x14ac:dyDescent="0.25">
      <c r="B162" s="33" t="s">
        <v>216</v>
      </c>
      <c r="C162" s="34">
        <v>2018</v>
      </c>
      <c r="D162" s="38">
        <v>1535</v>
      </c>
      <c r="E162" s="38">
        <v>1779</v>
      </c>
      <c r="F162" s="159">
        <f>Tabla113[[#This Row],[Hombres ]]+Tabla113[[#This Row],[Mujeres]]</f>
        <v>3314</v>
      </c>
    </row>
    <row r="163" spans="2:6" ht="15" x14ac:dyDescent="0.25">
      <c r="B163" s="33" t="s">
        <v>217</v>
      </c>
      <c r="C163" s="34">
        <v>2018</v>
      </c>
      <c r="D163" s="38">
        <v>1509</v>
      </c>
      <c r="E163" s="38">
        <v>1819</v>
      </c>
      <c r="F163" s="159">
        <f>Tabla113[[#This Row],[Hombres ]]+Tabla113[[#This Row],[Mujeres]]</f>
        <v>3328</v>
      </c>
    </row>
    <row r="164" spans="2:6" ht="15" x14ac:dyDescent="0.25">
      <c r="B164" s="33" t="s">
        <v>218</v>
      </c>
      <c r="C164" s="34">
        <v>2018</v>
      </c>
      <c r="D164" s="38">
        <v>4204</v>
      </c>
      <c r="E164" s="38">
        <v>4949</v>
      </c>
      <c r="F164" s="159">
        <f>Tabla113[[#This Row],[Hombres ]]+Tabla113[[#This Row],[Mujeres]]</f>
        <v>9153</v>
      </c>
    </row>
    <row r="165" spans="2:6" ht="15" x14ac:dyDescent="0.25">
      <c r="B165" s="33" t="s">
        <v>219</v>
      </c>
      <c r="C165" s="34">
        <v>2018</v>
      </c>
      <c r="D165" s="38">
        <v>813</v>
      </c>
      <c r="E165" s="38">
        <v>824</v>
      </c>
      <c r="F165" s="159">
        <f>Tabla113[[#This Row],[Hombres ]]+Tabla113[[#This Row],[Mujeres]]</f>
        <v>1637</v>
      </c>
    </row>
    <row r="166" spans="2:6" ht="15" x14ac:dyDescent="0.25">
      <c r="B166" s="33" t="s">
        <v>220</v>
      </c>
      <c r="C166" s="34">
        <v>2018</v>
      </c>
      <c r="D166" s="38">
        <v>994</v>
      </c>
      <c r="E166" s="38">
        <v>834</v>
      </c>
      <c r="F166" s="159">
        <f>Tabla113[[#This Row],[Hombres ]]+Tabla113[[#This Row],[Mujeres]]</f>
        <v>1828</v>
      </c>
    </row>
    <row r="167" spans="2:6" ht="15" x14ac:dyDescent="0.25">
      <c r="B167" s="33" t="s">
        <v>221</v>
      </c>
      <c r="C167" s="34">
        <v>2018</v>
      </c>
      <c r="D167" s="38">
        <v>3042</v>
      </c>
      <c r="E167" s="38">
        <v>2954</v>
      </c>
      <c r="F167" s="159">
        <f>Tabla113[[#This Row],[Hombres ]]+Tabla113[[#This Row],[Mujeres]]</f>
        <v>5996</v>
      </c>
    </row>
    <row r="168" spans="2:6" ht="15" x14ac:dyDescent="0.25">
      <c r="B168" s="33" t="s">
        <v>222</v>
      </c>
      <c r="C168" s="34">
        <v>2018</v>
      </c>
      <c r="D168" s="38">
        <v>746</v>
      </c>
      <c r="E168" s="38">
        <v>675</v>
      </c>
      <c r="F168" s="159">
        <f>Tabla113[[#This Row],[Hombres ]]+Tabla113[[#This Row],[Mujeres]]</f>
        <v>1421</v>
      </c>
    </row>
    <row r="169" spans="2:6" ht="15" x14ac:dyDescent="0.25">
      <c r="B169" s="33" t="s">
        <v>223</v>
      </c>
      <c r="C169" s="34">
        <v>2018</v>
      </c>
      <c r="D169" s="38">
        <v>68475</v>
      </c>
      <c r="E169" s="38">
        <v>63426</v>
      </c>
      <c r="F169" s="159">
        <f>Tabla113[[#This Row],[Hombres ]]+Tabla113[[#This Row],[Mujeres]]</f>
        <v>131901</v>
      </c>
    </row>
    <row r="170" spans="2:6" ht="15" x14ac:dyDescent="0.25">
      <c r="B170" s="33" t="s">
        <v>224</v>
      </c>
      <c r="C170" s="34">
        <v>2018</v>
      </c>
      <c r="D170" s="38">
        <v>3437</v>
      </c>
      <c r="E170" s="38">
        <v>3728</v>
      </c>
      <c r="F170" s="159">
        <f>Tabla113[[#This Row],[Hombres ]]+Tabla113[[#This Row],[Mujeres]]</f>
        <v>7165</v>
      </c>
    </row>
    <row r="171" spans="2:6" ht="15" x14ac:dyDescent="0.25">
      <c r="B171" s="33" t="s">
        <v>225</v>
      </c>
      <c r="C171" s="34">
        <v>2018</v>
      </c>
      <c r="D171" s="38">
        <v>1161</v>
      </c>
      <c r="E171" s="38">
        <v>1409</v>
      </c>
      <c r="F171" s="159">
        <f>Tabla113[[#This Row],[Hombres ]]+Tabla113[[#This Row],[Mujeres]]</f>
        <v>2570</v>
      </c>
    </row>
    <row r="172" spans="2:6" ht="15" x14ac:dyDescent="0.25">
      <c r="B172" s="33" t="s">
        <v>226</v>
      </c>
      <c r="C172" s="34">
        <v>2018</v>
      </c>
      <c r="D172" s="38">
        <v>2209</v>
      </c>
      <c r="E172" s="38">
        <v>2185</v>
      </c>
      <c r="F172" s="159">
        <f>Tabla113[[#This Row],[Hombres ]]+Tabla113[[#This Row],[Mujeres]]</f>
        <v>4394</v>
      </c>
    </row>
    <row r="173" spans="2:6" ht="15" hidden="1" x14ac:dyDescent="0.25">
      <c r="B173" s="33" t="s">
        <v>207</v>
      </c>
      <c r="C173" s="34">
        <v>2019</v>
      </c>
      <c r="D173" s="38">
        <v>7193</v>
      </c>
      <c r="E173" s="38">
        <v>6944</v>
      </c>
      <c r="F173" s="159">
        <f>Tabla113[[#This Row],[Hombres ]]+Tabla113[[#This Row],[Mujeres]]</f>
        <v>14137</v>
      </c>
    </row>
    <row r="174" spans="2:6" ht="15" hidden="1" x14ac:dyDescent="0.25">
      <c r="B174" s="33" t="s">
        <v>208</v>
      </c>
      <c r="C174" s="34">
        <v>2019</v>
      </c>
      <c r="D174" s="38">
        <v>597</v>
      </c>
      <c r="E174" s="38">
        <v>697</v>
      </c>
      <c r="F174" s="159">
        <f>Tabla113[[#This Row],[Hombres ]]+Tabla113[[#This Row],[Mujeres]]</f>
        <v>1294</v>
      </c>
    </row>
    <row r="175" spans="2:6" ht="15" hidden="1" x14ac:dyDescent="0.25">
      <c r="B175" s="33" t="s">
        <v>209</v>
      </c>
      <c r="C175" s="34">
        <v>2019</v>
      </c>
      <c r="D175" s="38">
        <v>249</v>
      </c>
      <c r="E175" s="38">
        <v>268</v>
      </c>
      <c r="F175" s="159">
        <f>Tabla113[[#This Row],[Hombres ]]+Tabla113[[#This Row],[Mujeres]]</f>
        <v>517</v>
      </c>
    </row>
    <row r="176" spans="2:6" ht="15" hidden="1" x14ac:dyDescent="0.25">
      <c r="B176" s="33" t="s">
        <v>210</v>
      </c>
      <c r="C176" s="34">
        <v>2019</v>
      </c>
      <c r="D176" s="38">
        <v>846</v>
      </c>
      <c r="E176" s="38">
        <v>859</v>
      </c>
      <c r="F176" s="159">
        <f>Tabla113[[#This Row],[Hombres ]]+Tabla113[[#This Row],[Mujeres]]</f>
        <v>1705</v>
      </c>
    </row>
    <row r="177" spans="2:9" ht="15" hidden="1" x14ac:dyDescent="0.25">
      <c r="B177" s="33" t="s">
        <v>211</v>
      </c>
      <c r="C177" s="34">
        <v>2019</v>
      </c>
      <c r="D177" s="38">
        <v>635</v>
      </c>
      <c r="E177" s="38">
        <v>691</v>
      </c>
      <c r="F177" s="159">
        <f>Tabla113[[#This Row],[Hombres ]]+Tabla113[[#This Row],[Mujeres]]</f>
        <v>1326</v>
      </c>
    </row>
    <row r="178" spans="2:9" ht="15" hidden="1" x14ac:dyDescent="0.25">
      <c r="B178" s="33" t="s">
        <v>212</v>
      </c>
      <c r="C178" s="34">
        <v>2019</v>
      </c>
      <c r="D178" s="38">
        <v>2055</v>
      </c>
      <c r="E178" s="38">
        <v>2355</v>
      </c>
      <c r="F178" s="159">
        <f>Tabla113[[#This Row],[Hombres ]]+Tabla113[[#This Row],[Mujeres]]</f>
        <v>4410</v>
      </c>
    </row>
    <row r="179" spans="2:9" ht="15" hidden="1" x14ac:dyDescent="0.25">
      <c r="B179" s="33" t="s">
        <v>213</v>
      </c>
      <c r="C179" s="34">
        <v>2019</v>
      </c>
      <c r="D179" s="38">
        <v>1843</v>
      </c>
      <c r="E179" s="38">
        <v>1994</v>
      </c>
      <c r="F179" s="159">
        <f>Tabla113[[#This Row],[Hombres ]]+Tabla113[[#This Row],[Mujeres]]</f>
        <v>3837</v>
      </c>
    </row>
    <row r="180" spans="2:9" ht="15" hidden="1" x14ac:dyDescent="0.25">
      <c r="B180" s="33" t="s">
        <v>214</v>
      </c>
      <c r="C180" s="34">
        <v>2019</v>
      </c>
      <c r="D180" s="38">
        <v>730</v>
      </c>
      <c r="E180" s="38">
        <v>797</v>
      </c>
      <c r="F180" s="159">
        <f>Tabla113[[#This Row],[Hombres ]]+Tabla113[[#This Row],[Mujeres]]</f>
        <v>1527</v>
      </c>
    </row>
    <row r="181" spans="2:9" ht="15" hidden="1" x14ac:dyDescent="0.25">
      <c r="B181" s="33" t="s">
        <v>215</v>
      </c>
      <c r="C181" s="34">
        <v>2019</v>
      </c>
      <c r="D181" s="38">
        <v>1576</v>
      </c>
      <c r="E181" s="38">
        <v>1317</v>
      </c>
      <c r="F181" s="159">
        <f>Tabla113[[#This Row],[Hombres ]]+Tabla113[[#This Row],[Mujeres]]</f>
        <v>2893</v>
      </c>
    </row>
    <row r="182" spans="2:9" ht="15" hidden="1" x14ac:dyDescent="0.25">
      <c r="B182" s="33" t="s">
        <v>216</v>
      </c>
      <c r="C182" s="34">
        <v>2019</v>
      </c>
      <c r="D182" s="38">
        <v>1531</v>
      </c>
      <c r="E182" s="38">
        <v>1794</v>
      </c>
      <c r="F182" s="159">
        <f>Tabla113[[#This Row],[Hombres ]]+Tabla113[[#This Row],[Mujeres]]</f>
        <v>3325</v>
      </c>
    </row>
    <row r="183" spans="2:9" ht="15" hidden="1" x14ac:dyDescent="0.25">
      <c r="B183" s="33" t="s">
        <v>217</v>
      </c>
      <c r="C183" s="34">
        <v>2019</v>
      </c>
      <c r="D183" s="38">
        <v>1500</v>
      </c>
      <c r="E183" s="38">
        <v>1781</v>
      </c>
      <c r="F183" s="159">
        <f>Tabla113[[#This Row],[Hombres ]]+Tabla113[[#This Row],[Mujeres]]</f>
        <v>3281</v>
      </c>
    </row>
    <row r="184" spans="2:9" ht="15" hidden="1" x14ac:dyDescent="0.25">
      <c r="B184" s="33" t="s">
        <v>218</v>
      </c>
      <c r="C184" s="34">
        <v>2019</v>
      </c>
      <c r="D184" s="38">
        <v>4190</v>
      </c>
      <c r="E184" s="38">
        <v>4925</v>
      </c>
      <c r="F184" s="159">
        <f>Tabla113[[#This Row],[Hombres ]]+Tabla113[[#This Row],[Mujeres]]</f>
        <v>9115</v>
      </c>
    </row>
    <row r="185" spans="2:9" ht="15" hidden="1" x14ac:dyDescent="0.25">
      <c r="B185" s="33" t="s">
        <v>219</v>
      </c>
      <c r="C185" s="34">
        <v>2019</v>
      </c>
      <c r="D185" s="38">
        <v>841</v>
      </c>
      <c r="E185" s="38">
        <v>842</v>
      </c>
      <c r="F185" s="159">
        <f>Tabla113[[#This Row],[Hombres ]]+Tabla113[[#This Row],[Mujeres]]</f>
        <v>1683</v>
      </c>
    </row>
    <row r="186" spans="2:9" ht="15" hidden="1" x14ac:dyDescent="0.25">
      <c r="B186" s="33" t="s">
        <v>220</v>
      </c>
      <c r="C186" s="34">
        <v>2019</v>
      </c>
      <c r="D186" s="38">
        <v>953</v>
      </c>
      <c r="E186" s="38">
        <v>820</v>
      </c>
      <c r="F186" s="159">
        <f>Tabla113[[#This Row],[Hombres ]]+Tabla113[[#This Row],[Mujeres]]</f>
        <v>1773</v>
      </c>
    </row>
    <row r="187" spans="2:9" ht="15" hidden="1" x14ac:dyDescent="0.25">
      <c r="B187" s="33" t="s">
        <v>221</v>
      </c>
      <c r="C187" s="34">
        <v>2019</v>
      </c>
      <c r="D187" s="38">
        <v>3023</v>
      </c>
      <c r="E187" s="38">
        <v>2972</v>
      </c>
      <c r="F187" s="159">
        <f>Tabla113[[#This Row],[Hombres ]]+Tabla113[[#This Row],[Mujeres]]</f>
        <v>5995</v>
      </c>
    </row>
    <row r="188" spans="2:9" ht="15" hidden="1" x14ac:dyDescent="0.25">
      <c r="B188" s="33" t="s">
        <v>222</v>
      </c>
      <c r="C188" s="34">
        <v>2019</v>
      </c>
      <c r="D188" s="38">
        <v>742</v>
      </c>
      <c r="E188" s="38">
        <v>676</v>
      </c>
      <c r="F188" s="159">
        <f>Tabla113[[#This Row],[Hombres ]]+Tabla113[[#This Row],[Mujeres]]</f>
        <v>1418</v>
      </c>
    </row>
    <row r="189" spans="2:9" ht="15" hidden="1" x14ac:dyDescent="0.25">
      <c r="B189" s="33" t="s">
        <v>223</v>
      </c>
      <c r="C189" s="34">
        <v>2019</v>
      </c>
      <c r="D189" s="38">
        <v>70911</v>
      </c>
      <c r="E189" s="38">
        <v>65122</v>
      </c>
      <c r="F189" s="159">
        <f>Tabla113[[#This Row],[Hombres ]]+Tabla113[[#This Row],[Mujeres]]</f>
        <v>136033</v>
      </c>
      <c r="I189" s="310"/>
    </row>
    <row r="190" spans="2:9" ht="15" hidden="1" x14ac:dyDescent="0.25">
      <c r="B190" s="33" t="s">
        <v>224</v>
      </c>
      <c r="C190" s="34">
        <v>2019</v>
      </c>
      <c r="D190" s="38">
        <v>3433</v>
      </c>
      <c r="E190" s="38">
        <v>3745</v>
      </c>
      <c r="F190" s="159">
        <f>Tabla113[[#This Row],[Hombres ]]+Tabla113[[#This Row],[Mujeres]]</f>
        <v>7178</v>
      </c>
    </row>
    <row r="191" spans="2:9" ht="15" hidden="1" x14ac:dyDescent="0.25">
      <c r="B191" s="33" t="s">
        <v>225</v>
      </c>
      <c r="C191" s="34">
        <v>2019</v>
      </c>
      <c r="D191" s="38">
        <v>1161</v>
      </c>
      <c r="E191" s="38">
        <v>1458</v>
      </c>
      <c r="F191" s="159">
        <f>Tabla113[[#This Row],[Hombres ]]+Tabla113[[#This Row],[Mujeres]]</f>
        <v>2619</v>
      </c>
    </row>
    <row r="192" spans="2:9" ht="15" hidden="1" x14ac:dyDescent="0.25">
      <c r="B192" s="33" t="s">
        <v>226</v>
      </c>
      <c r="C192" s="34">
        <v>2019</v>
      </c>
      <c r="D192" s="38">
        <v>2213</v>
      </c>
      <c r="E192" s="38">
        <v>2173</v>
      </c>
      <c r="F192" s="159">
        <f>Tabla113[[#This Row],[Hombres ]]+Tabla113[[#This Row],[Mujeres]]</f>
        <v>4386</v>
      </c>
    </row>
    <row r="193" spans="2:6" ht="15" hidden="1" x14ac:dyDescent="0.25">
      <c r="B193" s="33" t="s">
        <v>207</v>
      </c>
      <c r="C193" s="34">
        <v>2020</v>
      </c>
      <c r="D193" s="38">
        <v>7255</v>
      </c>
      <c r="E193" s="38">
        <v>7034</v>
      </c>
      <c r="F193" s="159">
        <f>Tabla113[[#This Row],[Hombres ]]+Tabla113[[#This Row],[Mujeres]]</f>
        <v>14289</v>
      </c>
    </row>
    <row r="194" spans="2:6" ht="15" hidden="1" x14ac:dyDescent="0.25">
      <c r="B194" s="33" t="s">
        <v>208</v>
      </c>
      <c r="C194" s="34">
        <v>2020</v>
      </c>
      <c r="D194" s="38">
        <v>634</v>
      </c>
      <c r="E194" s="38">
        <v>714</v>
      </c>
      <c r="F194" s="159">
        <f>Tabla113[[#This Row],[Hombres ]]+Tabla113[[#This Row],[Mujeres]]</f>
        <v>1348</v>
      </c>
    </row>
    <row r="195" spans="2:6" ht="15" hidden="1" x14ac:dyDescent="0.25">
      <c r="B195" s="33" t="s">
        <v>209</v>
      </c>
      <c r="C195" s="34">
        <v>2020</v>
      </c>
      <c r="D195" s="38">
        <v>256</v>
      </c>
      <c r="E195" s="38">
        <v>280</v>
      </c>
      <c r="F195" s="159">
        <f>Tabla113[[#This Row],[Hombres ]]+Tabla113[[#This Row],[Mujeres]]</f>
        <v>536</v>
      </c>
    </row>
    <row r="196" spans="2:6" ht="15" hidden="1" x14ac:dyDescent="0.25">
      <c r="B196" s="33" t="s">
        <v>210</v>
      </c>
      <c r="C196" s="34">
        <v>2020</v>
      </c>
      <c r="D196" s="38">
        <v>899</v>
      </c>
      <c r="E196" s="38">
        <v>886</v>
      </c>
      <c r="F196" s="159">
        <f>Tabla113[[#This Row],[Hombres ]]+Tabla113[[#This Row],[Mujeres]]</f>
        <v>1785</v>
      </c>
    </row>
    <row r="197" spans="2:6" ht="15" hidden="1" x14ac:dyDescent="0.25">
      <c r="B197" s="33" t="s">
        <v>211</v>
      </c>
      <c r="C197" s="34">
        <v>2020</v>
      </c>
      <c r="D197" s="38">
        <v>646</v>
      </c>
      <c r="E197" s="38">
        <v>735</v>
      </c>
      <c r="F197" s="159">
        <f>Tabla113[[#This Row],[Hombres ]]+Tabla113[[#This Row],[Mujeres]]</f>
        <v>1381</v>
      </c>
    </row>
    <row r="198" spans="2:6" ht="15" hidden="1" x14ac:dyDescent="0.25">
      <c r="B198" s="33" t="s">
        <v>212</v>
      </c>
      <c r="C198" s="34">
        <v>2020</v>
      </c>
      <c r="D198" s="38">
        <v>2075</v>
      </c>
      <c r="E198" s="38">
        <v>2334</v>
      </c>
      <c r="F198" s="159">
        <f>Tabla113[[#This Row],[Hombres ]]+Tabla113[[#This Row],[Mujeres]]</f>
        <v>4409</v>
      </c>
    </row>
    <row r="199" spans="2:6" ht="15" hidden="1" x14ac:dyDescent="0.25">
      <c r="B199" s="33" t="s">
        <v>213</v>
      </c>
      <c r="C199" s="34">
        <v>2020</v>
      </c>
      <c r="D199" s="38">
        <v>1947</v>
      </c>
      <c r="E199" s="38">
        <v>2039</v>
      </c>
      <c r="F199" s="159">
        <f>Tabla113[[#This Row],[Hombres ]]+Tabla113[[#This Row],[Mujeres]]</f>
        <v>3986</v>
      </c>
    </row>
    <row r="200" spans="2:6" ht="15" hidden="1" x14ac:dyDescent="0.25">
      <c r="B200" s="33" t="s">
        <v>214</v>
      </c>
      <c r="C200" s="34">
        <v>2020</v>
      </c>
      <c r="D200" s="38">
        <v>748</v>
      </c>
      <c r="E200" s="38">
        <v>803</v>
      </c>
      <c r="F200" s="159">
        <f>Tabla113[[#This Row],[Hombres ]]+Tabla113[[#This Row],[Mujeres]]</f>
        <v>1551</v>
      </c>
    </row>
    <row r="201" spans="2:6" ht="15" hidden="1" x14ac:dyDescent="0.25">
      <c r="B201" s="33" t="s">
        <v>215</v>
      </c>
      <c r="C201" s="34">
        <v>2020</v>
      </c>
      <c r="D201" s="38">
        <v>1609</v>
      </c>
      <c r="E201" s="38">
        <v>1350</v>
      </c>
      <c r="F201" s="159">
        <f>Tabla113[[#This Row],[Hombres ]]+Tabla113[[#This Row],[Mujeres]]</f>
        <v>2959</v>
      </c>
    </row>
    <row r="202" spans="2:6" ht="15.75" hidden="1" customHeight="1" x14ac:dyDescent="0.25">
      <c r="B202" s="33" t="s">
        <v>216</v>
      </c>
      <c r="C202" s="34">
        <v>2020</v>
      </c>
      <c r="D202" s="38">
        <v>1587</v>
      </c>
      <c r="E202" s="38">
        <v>1828</v>
      </c>
      <c r="F202" s="159">
        <f>Tabla113[[#This Row],[Hombres ]]+Tabla113[[#This Row],[Mujeres]]</f>
        <v>3415</v>
      </c>
    </row>
    <row r="203" spans="2:6" ht="15.75" hidden="1" customHeight="1" x14ac:dyDescent="0.25">
      <c r="B203" s="33" t="s">
        <v>217</v>
      </c>
      <c r="C203" s="34">
        <v>2020</v>
      </c>
      <c r="D203" s="38">
        <v>1492</v>
      </c>
      <c r="E203" s="38">
        <v>1753</v>
      </c>
      <c r="F203" s="159">
        <f>Tabla113[[#This Row],[Hombres ]]+Tabla113[[#This Row],[Mujeres]]</f>
        <v>3245</v>
      </c>
    </row>
    <row r="204" spans="2:6" ht="15.75" hidden="1" customHeight="1" x14ac:dyDescent="0.25">
      <c r="B204" s="33" t="s">
        <v>218</v>
      </c>
      <c r="C204" s="34">
        <v>2020</v>
      </c>
      <c r="D204" s="38">
        <v>4293</v>
      </c>
      <c r="E204" s="38">
        <v>4981</v>
      </c>
      <c r="F204" s="159">
        <f>Tabla113[[#This Row],[Hombres ]]+Tabla113[[#This Row],[Mujeres]]</f>
        <v>9274</v>
      </c>
    </row>
    <row r="205" spans="2:6" ht="15.75" hidden="1" customHeight="1" x14ac:dyDescent="0.25">
      <c r="B205" s="33" t="s">
        <v>219</v>
      </c>
      <c r="C205" s="34">
        <v>2020</v>
      </c>
      <c r="D205" s="38">
        <v>866</v>
      </c>
      <c r="E205" s="38">
        <v>846</v>
      </c>
      <c r="F205" s="159">
        <f>Tabla113[[#This Row],[Hombres ]]+Tabla113[[#This Row],[Mujeres]]</f>
        <v>1712</v>
      </c>
    </row>
    <row r="206" spans="2:6" ht="15.75" hidden="1" customHeight="1" x14ac:dyDescent="0.25">
      <c r="B206" s="33" t="s">
        <v>220</v>
      </c>
      <c r="C206" s="34">
        <v>2020</v>
      </c>
      <c r="D206" s="38">
        <v>995</v>
      </c>
      <c r="E206" s="38">
        <v>841</v>
      </c>
      <c r="F206" s="159">
        <f>Tabla113[[#This Row],[Hombres ]]+Tabla113[[#This Row],[Mujeres]]</f>
        <v>1836</v>
      </c>
    </row>
    <row r="207" spans="2:6" ht="15.75" hidden="1" customHeight="1" x14ac:dyDescent="0.25">
      <c r="B207" s="33" t="s">
        <v>221</v>
      </c>
      <c r="C207" s="34">
        <v>2020</v>
      </c>
      <c r="D207" s="38">
        <v>3041</v>
      </c>
      <c r="E207" s="38">
        <v>2985</v>
      </c>
      <c r="F207" s="159">
        <f>Tabla113[[#This Row],[Hombres ]]+Tabla113[[#This Row],[Mujeres]]</f>
        <v>6026</v>
      </c>
    </row>
    <row r="208" spans="2:6" ht="15.75" hidden="1" customHeight="1" x14ac:dyDescent="0.25">
      <c r="B208" s="33" t="s">
        <v>222</v>
      </c>
      <c r="C208" s="34">
        <v>2020</v>
      </c>
      <c r="D208" s="38">
        <v>768</v>
      </c>
      <c r="E208" s="38">
        <v>697</v>
      </c>
      <c r="F208" s="159">
        <f>Tabla113[[#This Row],[Hombres ]]+Tabla113[[#This Row],[Mujeres]]</f>
        <v>1465</v>
      </c>
    </row>
    <row r="209" spans="2:6" ht="15.75" hidden="1" customHeight="1" x14ac:dyDescent="0.25">
      <c r="B209" s="33" t="s">
        <v>223</v>
      </c>
      <c r="C209" s="34">
        <v>2020</v>
      </c>
      <c r="D209" s="38">
        <v>71684</v>
      </c>
      <c r="E209" s="38">
        <v>66469</v>
      </c>
      <c r="F209" s="159">
        <f>Tabla113[[#This Row],[Hombres ]]+Tabla113[[#This Row],[Mujeres]]</f>
        <v>138153</v>
      </c>
    </row>
    <row r="210" spans="2:6" ht="15.75" hidden="1" customHeight="1" x14ac:dyDescent="0.25">
      <c r="B210" s="33" t="s">
        <v>224</v>
      </c>
      <c r="C210" s="34">
        <v>2020</v>
      </c>
      <c r="D210" s="38">
        <v>3454</v>
      </c>
      <c r="E210" s="38">
        <v>3788</v>
      </c>
      <c r="F210" s="159">
        <f>Tabla113[[#This Row],[Hombres ]]+Tabla113[[#This Row],[Mujeres]]</f>
        <v>7242</v>
      </c>
    </row>
    <row r="211" spans="2:6" ht="15.75" hidden="1" customHeight="1" x14ac:dyDescent="0.25">
      <c r="B211" s="33" t="s">
        <v>225</v>
      </c>
      <c r="C211" s="34">
        <v>2020</v>
      </c>
      <c r="D211" s="38">
        <v>1243</v>
      </c>
      <c r="E211" s="38">
        <v>1476</v>
      </c>
      <c r="F211" s="159">
        <f>Tabla113[[#This Row],[Hombres ]]+Tabla113[[#This Row],[Mujeres]]</f>
        <v>2719</v>
      </c>
    </row>
    <row r="212" spans="2:6" ht="15.75" hidden="1" customHeight="1" x14ac:dyDescent="0.25">
      <c r="B212" s="42" t="s">
        <v>226</v>
      </c>
      <c r="C212" s="43">
        <v>2020</v>
      </c>
      <c r="D212" s="44">
        <v>2314</v>
      </c>
      <c r="E212" s="44">
        <v>2252</v>
      </c>
      <c r="F212" s="159">
        <f>Tabla113[[#This Row],[Hombres ]]+Tabla113[[#This Row],[Mujeres]]</f>
        <v>4566</v>
      </c>
    </row>
    <row r="213" spans="2:6" ht="15.75" hidden="1" customHeight="1" x14ac:dyDescent="0.25">
      <c r="B213" s="33" t="s">
        <v>207</v>
      </c>
      <c r="C213" s="35">
        <v>2021</v>
      </c>
      <c r="D213" s="311">
        <v>7133</v>
      </c>
      <c r="E213" s="311">
        <v>6931</v>
      </c>
      <c r="F213" s="312">
        <f>Tabla113[[#This Row],[Hombres ]]+Tabla113[[#This Row],[Mujeres]]</f>
        <v>14064</v>
      </c>
    </row>
    <row r="214" spans="2:6" ht="15.75" hidden="1" customHeight="1" x14ac:dyDescent="0.25">
      <c r="B214" s="33" t="s">
        <v>208</v>
      </c>
      <c r="C214" s="35">
        <v>2021</v>
      </c>
      <c r="D214" s="311">
        <v>630</v>
      </c>
      <c r="E214" s="311">
        <v>675</v>
      </c>
      <c r="F214" s="312">
        <f>Tabla113[[#This Row],[Hombres ]]+Tabla113[[#This Row],[Mujeres]]</f>
        <v>1305</v>
      </c>
    </row>
    <row r="215" spans="2:6" ht="15.75" hidden="1" customHeight="1" x14ac:dyDescent="0.25">
      <c r="B215" s="33" t="s">
        <v>209</v>
      </c>
      <c r="C215" s="35">
        <v>2021</v>
      </c>
      <c r="D215" s="311">
        <v>261</v>
      </c>
      <c r="E215" s="311">
        <v>294</v>
      </c>
      <c r="F215" s="312">
        <f>Tabla113[[#This Row],[Hombres ]]+Tabla113[[#This Row],[Mujeres]]</f>
        <v>555</v>
      </c>
    </row>
    <row r="216" spans="2:6" ht="15.75" hidden="1" customHeight="1" x14ac:dyDescent="0.25">
      <c r="B216" s="33" t="s">
        <v>210</v>
      </c>
      <c r="C216" s="35">
        <v>2021</v>
      </c>
      <c r="D216" s="311">
        <v>824</v>
      </c>
      <c r="E216" s="311">
        <v>860</v>
      </c>
      <c r="F216" s="312">
        <f>Tabla113[[#This Row],[Hombres ]]+Tabla113[[#This Row],[Mujeres]]</f>
        <v>1684</v>
      </c>
    </row>
    <row r="217" spans="2:6" ht="15.75" hidden="1" customHeight="1" x14ac:dyDescent="0.25">
      <c r="B217" s="33" t="s">
        <v>211</v>
      </c>
      <c r="C217" s="35">
        <v>2021</v>
      </c>
      <c r="D217" s="311">
        <v>640</v>
      </c>
      <c r="E217" s="311">
        <v>731</v>
      </c>
      <c r="F217" s="312">
        <f>Tabla113[[#This Row],[Hombres ]]+Tabla113[[#This Row],[Mujeres]]</f>
        <v>1371</v>
      </c>
    </row>
    <row r="218" spans="2:6" ht="15.75" hidden="1" customHeight="1" x14ac:dyDescent="0.25">
      <c r="B218" s="33" t="s">
        <v>212</v>
      </c>
      <c r="C218" s="35">
        <v>2021</v>
      </c>
      <c r="D218" s="311">
        <v>1984</v>
      </c>
      <c r="E218" s="311">
        <v>2184</v>
      </c>
      <c r="F218" s="312">
        <f>Tabla113[[#This Row],[Hombres ]]+Tabla113[[#This Row],[Mujeres]]</f>
        <v>4168</v>
      </c>
    </row>
    <row r="219" spans="2:6" ht="15.75" hidden="1" customHeight="1" x14ac:dyDescent="0.25">
      <c r="B219" s="33" t="s">
        <v>213</v>
      </c>
      <c r="C219" s="35">
        <v>2021</v>
      </c>
      <c r="D219" s="311">
        <v>1925</v>
      </c>
      <c r="E219" s="311">
        <v>2016</v>
      </c>
      <c r="F219" s="312">
        <f>Tabla113[[#This Row],[Hombres ]]+Tabla113[[#This Row],[Mujeres]]</f>
        <v>3941</v>
      </c>
    </row>
    <row r="220" spans="2:6" ht="15.75" hidden="1" customHeight="1" x14ac:dyDescent="0.25">
      <c r="B220" s="33" t="s">
        <v>214</v>
      </c>
      <c r="C220" s="35">
        <v>2021</v>
      </c>
      <c r="D220" s="311">
        <v>762</v>
      </c>
      <c r="E220" s="311">
        <v>743</v>
      </c>
      <c r="F220" s="312">
        <f>Tabla113[[#This Row],[Hombres ]]+Tabla113[[#This Row],[Mujeres]]</f>
        <v>1505</v>
      </c>
    </row>
    <row r="221" spans="2:6" ht="15.75" hidden="1" customHeight="1" x14ac:dyDescent="0.25">
      <c r="B221" s="33" t="s">
        <v>215</v>
      </c>
      <c r="C221" s="35">
        <v>2021</v>
      </c>
      <c r="D221" s="311">
        <v>1613</v>
      </c>
      <c r="E221" s="311">
        <v>1353</v>
      </c>
      <c r="F221" s="312">
        <f>Tabla113[[#This Row],[Hombres ]]+Tabla113[[#This Row],[Mujeres]]</f>
        <v>2966</v>
      </c>
    </row>
    <row r="222" spans="2:6" ht="15.75" hidden="1" customHeight="1" x14ac:dyDescent="0.25">
      <c r="B222" s="33" t="s">
        <v>216</v>
      </c>
      <c r="C222" s="35">
        <v>2021</v>
      </c>
      <c r="D222" s="311">
        <v>1538</v>
      </c>
      <c r="E222" s="311">
        <v>1791</v>
      </c>
      <c r="F222" s="312">
        <f>Tabla113[[#This Row],[Hombres ]]+Tabla113[[#This Row],[Mujeres]]</f>
        <v>3329</v>
      </c>
    </row>
    <row r="223" spans="2:6" ht="15.75" hidden="1" customHeight="1" x14ac:dyDescent="0.25">
      <c r="B223" s="33" t="s">
        <v>217</v>
      </c>
      <c r="C223" s="35">
        <v>2021</v>
      </c>
      <c r="D223" s="311">
        <v>1476</v>
      </c>
      <c r="E223" s="311">
        <v>1744</v>
      </c>
      <c r="F223" s="312">
        <f>Tabla113[[#This Row],[Hombres ]]+Tabla113[[#This Row],[Mujeres]]</f>
        <v>3220</v>
      </c>
    </row>
    <row r="224" spans="2:6" ht="15.75" hidden="1" customHeight="1" x14ac:dyDescent="0.25">
      <c r="B224" s="33" t="s">
        <v>218</v>
      </c>
      <c r="C224" s="35">
        <v>2021</v>
      </c>
      <c r="D224" s="311">
        <v>4032</v>
      </c>
      <c r="E224" s="311">
        <v>4630</v>
      </c>
      <c r="F224" s="312">
        <f>Tabla113[[#This Row],[Hombres ]]+Tabla113[[#This Row],[Mujeres]]</f>
        <v>8662</v>
      </c>
    </row>
    <row r="225" spans="2:6" ht="15.75" hidden="1" customHeight="1" x14ac:dyDescent="0.25">
      <c r="B225" s="33" t="s">
        <v>219</v>
      </c>
      <c r="C225" s="35">
        <v>2021</v>
      </c>
      <c r="D225" s="311">
        <v>891</v>
      </c>
      <c r="E225" s="311">
        <v>887</v>
      </c>
      <c r="F225" s="312">
        <f>Tabla113[[#This Row],[Hombres ]]+Tabla113[[#This Row],[Mujeres]]</f>
        <v>1778</v>
      </c>
    </row>
    <row r="226" spans="2:6" ht="15.75" hidden="1" customHeight="1" x14ac:dyDescent="0.25">
      <c r="B226" s="33" t="s">
        <v>220</v>
      </c>
      <c r="C226" s="35">
        <v>2021</v>
      </c>
      <c r="D226" s="311">
        <v>991</v>
      </c>
      <c r="E226" s="311">
        <v>860</v>
      </c>
      <c r="F226" s="312">
        <f>Tabla113[[#This Row],[Hombres ]]+Tabla113[[#This Row],[Mujeres]]</f>
        <v>1851</v>
      </c>
    </row>
    <row r="227" spans="2:6" ht="15.75" hidden="1" customHeight="1" x14ac:dyDescent="0.25">
      <c r="B227" s="33" t="s">
        <v>221</v>
      </c>
      <c r="C227" s="35">
        <v>2021</v>
      </c>
      <c r="D227" s="311">
        <v>3013</v>
      </c>
      <c r="E227" s="311">
        <v>2922</v>
      </c>
      <c r="F227" s="312">
        <f>Tabla113[[#This Row],[Hombres ]]+Tabla113[[#This Row],[Mujeres]]</f>
        <v>5935</v>
      </c>
    </row>
    <row r="228" spans="2:6" ht="15.75" hidden="1" customHeight="1" x14ac:dyDescent="0.25">
      <c r="B228" s="33" t="s">
        <v>222</v>
      </c>
      <c r="C228" s="35">
        <v>2021</v>
      </c>
      <c r="D228" s="311">
        <v>787</v>
      </c>
      <c r="E228" s="311">
        <v>701</v>
      </c>
      <c r="F228" s="312">
        <f>Tabla113[[#This Row],[Hombres ]]+Tabla113[[#This Row],[Mujeres]]</f>
        <v>1488</v>
      </c>
    </row>
    <row r="229" spans="2:6" ht="15.75" hidden="1" customHeight="1" x14ac:dyDescent="0.25">
      <c r="B229" s="33" t="s">
        <v>223</v>
      </c>
      <c r="C229" s="35">
        <v>2021</v>
      </c>
      <c r="D229" s="311">
        <v>71280</v>
      </c>
      <c r="E229" s="311">
        <v>77308</v>
      </c>
      <c r="F229" s="312">
        <f>Tabla113[[#This Row],[Hombres ]]+Tabla113[[#This Row],[Mujeres]]</f>
        <v>148588</v>
      </c>
    </row>
    <row r="230" spans="2:6" ht="15.75" hidden="1" customHeight="1" x14ac:dyDescent="0.25">
      <c r="B230" s="33" t="s">
        <v>224</v>
      </c>
      <c r="C230" s="35">
        <v>2021</v>
      </c>
      <c r="D230" s="311">
        <v>3308</v>
      </c>
      <c r="E230" s="311">
        <v>3569</v>
      </c>
      <c r="F230" s="312">
        <f>Tabla113[[#This Row],[Hombres ]]+Tabla113[[#This Row],[Mujeres]]</f>
        <v>6877</v>
      </c>
    </row>
    <row r="231" spans="2:6" ht="15.75" hidden="1" customHeight="1" x14ac:dyDescent="0.25">
      <c r="B231" s="33" t="s">
        <v>225</v>
      </c>
      <c r="C231" s="35">
        <v>2021</v>
      </c>
      <c r="D231" s="311">
        <v>1247</v>
      </c>
      <c r="E231" s="311">
        <v>1418</v>
      </c>
      <c r="F231" s="312">
        <f>Tabla113[[#This Row],[Hombres ]]+Tabla113[[#This Row],[Mujeres]]</f>
        <v>2665</v>
      </c>
    </row>
    <row r="232" spans="2:6" ht="15.75" hidden="1" customHeight="1" x14ac:dyDescent="0.25">
      <c r="B232" s="42" t="s">
        <v>226</v>
      </c>
      <c r="C232" s="35">
        <v>2021</v>
      </c>
      <c r="D232" s="311">
        <v>2292</v>
      </c>
      <c r="E232" s="311">
        <v>2201</v>
      </c>
      <c r="F232" s="312">
        <f>Tabla113[[#This Row],[Hombres ]]+Tabla113[[#This Row],[Mujeres]]</f>
        <v>4493</v>
      </c>
    </row>
    <row r="233" spans="2:6" ht="15.75" customHeight="1" x14ac:dyDescent="0.25">
      <c r="B233" s="313" t="s">
        <v>239</v>
      </c>
      <c r="C233" s="314"/>
      <c r="D233" s="315"/>
      <c r="E233" s="315"/>
      <c r="F233" s="316">
        <f>SUBTOTAL(109,Tabla113[Total])</f>
        <v>204647</v>
      </c>
    </row>
  </sheetData>
  <mergeCells count="1">
    <mergeCell ref="B1:F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workbookViewId="0">
      <selection activeCell="O37" sqref="O37"/>
    </sheetView>
  </sheetViews>
  <sheetFormatPr baseColWidth="10" defaultRowHeight="12.75" x14ac:dyDescent="0.2"/>
  <cols>
    <col min="1" max="3" width="11.42578125" style="318"/>
    <col min="4" max="4" width="24.5703125" style="318" bestFit="1" customWidth="1"/>
    <col min="5" max="16384" width="11.42578125" style="318"/>
  </cols>
  <sheetData>
    <row r="2" spans="2:4" ht="15" x14ac:dyDescent="0.25">
      <c r="B2" s="317" t="s">
        <v>0</v>
      </c>
      <c r="C2" s="317" t="s">
        <v>1</v>
      </c>
      <c r="D2" s="317" t="s">
        <v>4</v>
      </c>
    </row>
    <row r="3" spans="2:4" ht="15" x14ac:dyDescent="0.25">
      <c r="B3" s="319" t="s">
        <v>223</v>
      </c>
      <c r="C3" s="319">
        <v>2018</v>
      </c>
      <c r="D3" s="320">
        <v>131901</v>
      </c>
    </row>
    <row r="4" spans="2:4" ht="15" x14ac:dyDescent="0.25">
      <c r="B4" s="34" t="s">
        <v>223</v>
      </c>
      <c r="C4" s="34">
        <v>2019</v>
      </c>
      <c r="D4" s="307">
        <v>136033</v>
      </c>
    </row>
    <row r="5" spans="2:4" ht="15" x14ac:dyDescent="0.25">
      <c r="B5" s="319" t="s">
        <v>223</v>
      </c>
      <c r="C5" s="319">
        <v>2020</v>
      </c>
      <c r="D5" s="320">
        <v>138153</v>
      </c>
    </row>
    <row r="6" spans="2:4" ht="15" x14ac:dyDescent="0.25">
      <c r="B6" s="34" t="s">
        <v>223</v>
      </c>
      <c r="C6" s="34">
        <v>2021</v>
      </c>
      <c r="D6" s="307">
        <v>148588</v>
      </c>
    </row>
    <row r="8" spans="2:4" ht="15" x14ac:dyDescent="0.25">
      <c r="B8" s="317" t="s">
        <v>0</v>
      </c>
      <c r="C8" s="317" t="s">
        <v>1</v>
      </c>
      <c r="D8" s="317" t="s">
        <v>4</v>
      </c>
    </row>
    <row r="9" spans="2:4" ht="15" x14ac:dyDescent="0.25">
      <c r="B9" s="319" t="s">
        <v>207</v>
      </c>
      <c r="C9" s="319">
        <v>2018</v>
      </c>
      <c r="D9" s="320">
        <v>14179</v>
      </c>
    </row>
    <row r="10" spans="2:4" ht="15" x14ac:dyDescent="0.25">
      <c r="B10" s="34" t="s">
        <v>207</v>
      </c>
      <c r="C10" s="34">
        <v>2019</v>
      </c>
      <c r="D10" s="307">
        <v>14137</v>
      </c>
    </row>
    <row r="11" spans="2:4" ht="15" x14ac:dyDescent="0.25">
      <c r="B11" s="319" t="s">
        <v>207</v>
      </c>
      <c r="C11" s="319">
        <v>2020</v>
      </c>
      <c r="D11" s="320">
        <v>14289</v>
      </c>
    </row>
    <row r="12" spans="2:4" ht="15" x14ac:dyDescent="0.25">
      <c r="B12" s="34" t="s">
        <v>207</v>
      </c>
      <c r="C12" s="34">
        <v>2021</v>
      </c>
      <c r="D12" s="307">
        <v>14064</v>
      </c>
    </row>
    <row r="14" spans="2:4" ht="15" x14ac:dyDescent="0.25">
      <c r="B14" s="317" t="s">
        <v>0</v>
      </c>
      <c r="C14" s="317" t="s">
        <v>1</v>
      </c>
      <c r="D14" s="317" t="s">
        <v>4</v>
      </c>
    </row>
    <row r="15" spans="2:4" ht="15" x14ac:dyDescent="0.25">
      <c r="B15" s="319" t="s">
        <v>218</v>
      </c>
      <c r="C15" s="319">
        <v>2018</v>
      </c>
      <c r="D15" s="320">
        <v>9153</v>
      </c>
    </row>
    <row r="16" spans="2:4" ht="15" x14ac:dyDescent="0.25">
      <c r="B16" s="34" t="s">
        <v>218</v>
      </c>
      <c r="C16" s="34">
        <v>2019</v>
      </c>
      <c r="D16" s="307">
        <v>9115</v>
      </c>
    </row>
    <row r="17" spans="2:4" ht="15" x14ac:dyDescent="0.25">
      <c r="B17" s="319" t="s">
        <v>218</v>
      </c>
      <c r="C17" s="319">
        <v>2020</v>
      </c>
      <c r="D17" s="320">
        <v>9274</v>
      </c>
    </row>
    <row r="18" spans="2:4" ht="15" x14ac:dyDescent="0.25">
      <c r="B18" s="34" t="s">
        <v>218</v>
      </c>
      <c r="C18" s="34">
        <v>2021</v>
      </c>
      <c r="D18" s="307">
        <v>8662</v>
      </c>
    </row>
    <row r="20" spans="2:4" ht="15" x14ac:dyDescent="0.25">
      <c r="B20" s="317" t="s">
        <v>0</v>
      </c>
      <c r="C20" s="317" t="s">
        <v>1</v>
      </c>
      <c r="D20" s="317" t="s">
        <v>4</v>
      </c>
    </row>
    <row r="21" spans="2:4" ht="15" x14ac:dyDescent="0.25">
      <c r="B21" s="319" t="s">
        <v>224</v>
      </c>
      <c r="C21" s="319">
        <v>2018</v>
      </c>
      <c r="D21" s="320">
        <v>7165</v>
      </c>
    </row>
    <row r="22" spans="2:4" ht="15" x14ac:dyDescent="0.25">
      <c r="B22" s="34" t="s">
        <v>224</v>
      </c>
      <c r="C22" s="34">
        <v>2019</v>
      </c>
      <c r="D22" s="307">
        <v>7178</v>
      </c>
    </row>
    <row r="23" spans="2:4" ht="15" x14ac:dyDescent="0.25">
      <c r="B23" s="319" t="s">
        <v>224</v>
      </c>
      <c r="C23" s="319">
        <v>2020</v>
      </c>
      <c r="D23" s="320">
        <v>7242</v>
      </c>
    </row>
    <row r="24" spans="2:4" ht="15" x14ac:dyDescent="0.25">
      <c r="B24" s="34" t="s">
        <v>224</v>
      </c>
      <c r="C24" s="34">
        <v>2021</v>
      </c>
      <c r="D24" s="307">
        <v>6877</v>
      </c>
    </row>
    <row r="31" spans="2:4" ht="15" x14ac:dyDescent="0.25">
      <c r="C31" s="317" t="s">
        <v>1</v>
      </c>
      <c r="D31" s="317" t="s">
        <v>4</v>
      </c>
    </row>
    <row r="32" spans="2:4" ht="15" x14ac:dyDescent="0.25">
      <c r="C32" s="319">
        <v>2011</v>
      </c>
      <c r="D32" s="320">
        <v>199751</v>
      </c>
    </row>
    <row r="33" spans="3:4" ht="15" x14ac:dyDescent="0.25">
      <c r="C33" s="34">
        <v>2012</v>
      </c>
      <c r="D33" s="307">
        <v>199843</v>
      </c>
    </row>
    <row r="34" spans="3:4" ht="15" x14ac:dyDescent="0.25">
      <c r="C34" s="319">
        <v>2013</v>
      </c>
      <c r="D34" s="320">
        <v>196641</v>
      </c>
    </row>
    <row r="35" spans="3:4" ht="15" x14ac:dyDescent="0.25">
      <c r="C35" s="34">
        <v>2014</v>
      </c>
      <c r="D35" s="307">
        <v>197558</v>
      </c>
    </row>
    <row r="36" spans="3:4" ht="15" x14ac:dyDescent="0.25">
      <c r="C36" s="319">
        <v>2015</v>
      </c>
      <c r="D36" s="320">
        <v>208756</v>
      </c>
    </row>
    <row r="37" spans="3:4" ht="15" x14ac:dyDescent="0.25">
      <c r="C37" s="34">
        <v>2016</v>
      </c>
      <c r="D37" s="307">
        <v>168624</v>
      </c>
    </row>
    <row r="38" spans="3:4" ht="15" x14ac:dyDescent="0.25">
      <c r="C38" s="319">
        <v>2017</v>
      </c>
      <c r="D38" s="320">
        <v>207144</v>
      </c>
    </row>
    <row r="39" spans="3:4" ht="15" x14ac:dyDescent="0.25">
      <c r="C39" s="34">
        <v>2018</v>
      </c>
      <c r="D39" s="307">
        <v>204647</v>
      </c>
    </row>
    <row r="40" spans="3:4" ht="15" x14ac:dyDescent="0.25">
      <c r="C40" s="319">
        <v>2019</v>
      </c>
      <c r="D40" s="320">
        <v>208452</v>
      </c>
    </row>
    <row r="41" spans="3:4" ht="15" x14ac:dyDescent="0.25">
      <c r="C41" s="34">
        <v>2020</v>
      </c>
      <c r="D41" s="307">
        <v>211897</v>
      </c>
    </row>
    <row r="42" spans="3:4" ht="15" x14ac:dyDescent="0.25">
      <c r="C42" s="319">
        <v>2021</v>
      </c>
      <c r="D42" s="320">
        <v>220445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H240"/>
  <sheetViews>
    <sheetView topLeftCell="A164" workbookViewId="0">
      <selection activeCell="B235" sqref="B235:G237"/>
    </sheetView>
  </sheetViews>
  <sheetFormatPr baseColWidth="10" defaultColWidth="14.42578125" defaultRowHeight="15.75" customHeight="1" x14ac:dyDescent="0.2"/>
  <cols>
    <col min="1" max="1" width="14.42578125" style="18"/>
    <col min="2" max="2" width="15.7109375" style="18" bestFit="1" customWidth="1"/>
    <col min="3" max="4" width="14.42578125" style="18"/>
    <col min="5" max="5" width="18.42578125" style="18" customWidth="1"/>
    <col min="6" max="6" width="21" style="18" bestFit="1" customWidth="1"/>
    <col min="7" max="24" width="14.42578125" style="18"/>
    <col min="25" max="26" width="22.85546875" style="18" customWidth="1"/>
    <col min="27" max="16384" width="14.42578125" style="18"/>
  </cols>
  <sheetData>
    <row r="1" spans="2:8" ht="30.75" customHeight="1" x14ac:dyDescent="0.2">
      <c r="B1" s="348" t="s">
        <v>238</v>
      </c>
      <c r="C1" s="348"/>
      <c r="D1" s="348"/>
      <c r="E1" s="348"/>
      <c r="F1" s="348"/>
      <c r="G1" s="348"/>
    </row>
    <row r="5" spans="2:8" ht="15.75" customHeight="1" x14ac:dyDescent="0.2">
      <c r="H5" s="30"/>
    </row>
    <row r="8" spans="2:8" ht="15.75" customHeight="1" x14ac:dyDescent="0.2">
      <c r="E8" s="31"/>
    </row>
    <row r="12" spans="2:8" ht="15.75" customHeight="1" x14ac:dyDescent="0.25">
      <c r="B12" s="32" t="s">
        <v>0</v>
      </c>
      <c r="C12" s="21" t="s">
        <v>1</v>
      </c>
      <c r="D12" s="21" t="s">
        <v>227</v>
      </c>
      <c r="E12" s="21" t="s">
        <v>228</v>
      </c>
      <c r="F12" s="21" t="s">
        <v>229</v>
      </c>
      <c r="G12" s="22" t="s">
        <v>4</v>
      </c>
    </row>
    <row r="13" spans="2:8" ht="15" hidden="1" x14ac:dyDescent="0.25">
      <c r="B13" s="33" t="s">
        <v>207</v>
      </c>
      <c r="C13" s="34">
        <v>2011</v>
      </c>
      <c r="D13" s="34">
        <v>26</v>
      </c>
      <c r="E13" s="34">
        <v>22</v>
      </c>
      <c r="F13" s="34">
        <v>0</v>
      </c>
      <c r="G13" s="35">
        <f>Tabla2[[#This Row],[HOMBRES]]+Tabla2[[#This Row],[MUJERES]]+Tabla2[[#This Row],[INDETERMINADO]]</f>
        <v>48</v>
      </c>
    </row>
    <row r="14" spans="2:8" ht="15" hidden="1" x14ac:dyDescent="0.25">
      <c r="B14" s="33" t="s">
        <v>208</v>
      </c>
      <c r="C14" s="34">
        <v>2011</v>
      </c>
      <c r="D14" s="34">
        <v>0</v>
      </c>
      <c r="E14" s="34">
        <v>0</v>
      </c>
      <c r="F14" s="34">
        <v>0</v>
      </c>
      <c r="G14" s="35">
        <f>Tabla2[[#This Row],[HOMBRES]]+Tabla2[[#This Row],[MUJERES]]+Tabla2[[#This Row],[INDETERMINADO]]</f>
        <v>0</v>
      </c>
    </row>
    <row r="15" spans="2:8" ht="15" hidden="1" x14ac:dyDescent="0.25">
      <c r="B15" s="33" t="s">
        <v>209</v>
      </c>
      <c r="C15" s="34">
        <v>2011</v>
      </c>
      <c r="D15" s="34">
        <v>0</v>
      </c>
      <c r="E15" s="34">
        <v>0</v>
      </c>
      <c r="F15" s="34">
        <v>0</v>
      </c>
      <c r="G15" s="35">
        <f>Tabla2[[#This Row],[HOMBRES]]+Tabla2[[#This Row],[MUJERES]]+Tabla2[[#This Row],[INDETERMINADO]]</f>
        <v>0</v>
      </c>
    </row>
    <row r="16" spans="2:8" ht="15" hidden="1" x14ac:dyDescent="0.25">
      <c r="B16" s="33" t="s">
        <v>210</v>
      </c>
      <c r="C16" s="34">
        <v>2011</v>
      </c>
      <c r="D16" s="34">
        <v>0</v>
      </c>
      <c r="E16" s="34">
        <v>0</v>
      </c>
      <c r="F16" s="34">
        <v>0</v>
      </c>
      <c r="G16" s="35">
        <f>Tabla2[[#This Row],[HOMBRES]]+Tabla2[[#This Row],[MUJERES]]+Tabla2[[#This Row],[INDETERMINADO]]</f>
        <v>0</v>
      </c>
    </row>
    <row r="17" spans="2:7" ht="15" hidden="1" x14ac:dyDescent="0.25">
      <c r="B17" s="33" t="s">
        <v>211</v>
      </c>
      <c r="C17" s="34">
        <v>2011</v>
      </c>
      <c r="D17" s="34">
        <v>0</v>
      </c>
      <c r="E17" s="34">
        <v>0</v>
      </c>
      <c r="F17" s="34">
        <v>0</v>
      </c>
      <c r="G17" s="35">
        <f>Tabla2[[#This Row],[HOMBRES]]+Tabla2[[#This Row],[MUJERES]]+Tabla2[[#This Row],[INDETERMINADO]]</f>
        <v>0</v>
      </c>
    </row>
    <row r="18" spans="2:7" ht="15" hidden="1" x14ac:dyDescent="0.25">
      <c r="B18" s="33" t="s">
        <v>212</v>
      </c>
      <c r="C18" s="34">
        <v>2011</v>
      </c>
      <c r="D18" s="34">
        <v>0</v>
      </c>
      <c r="E18" s="34">
        <v>0</v>
      </c>
      <c r="F18" s="34">
        <v>0</v>
      </c>
      <c r="G18" s="35">
        <f>Tabla2[[#This Row],[HOMBRES]]+Tabla2[[#This Row],[MUJERES]]+Tabla2[[#This Row],[INDETERMINADO]]</f>
        <v>0</v>
      </c>
    </row>
    <row r="19" spans="2:7" ht="15" hidden="1" x14ac:dyDescent="0.25">
      <c r="B19" s="33" t="s">
        <v>213</v>
      </c>
      <c r="C19" s="34">
        <v>2011</v>
      </c>
      <c r="D19" s="34">
        <v>1</v>
      </c>
      <c r="E19" s="34">
        <v>2</v>
      </c>
      <c r="F19" s="34">
        <v>0</v>
      </c>
      <c r="G19" s="35">
        <f>Tabla2[[#This Row],[HOMBRES]]+Tabla2[[#This Row],[MUJERES]]+Tabla2[[#This Row],[INDETERMINADO]]</f>
        <v>3</v>
      </c>
    </row>
    <row r="20" spans="2:7" ht="15" hidden="1" x14ac:dyDescent="0.25">
      <c r="B20" s="33" t="s">
        <v>214</v>
      </c>
      <c r="C20" s="34">
        <v>2011</v>
      </c>
      <c r="D20" s="34">
        <v>0</v>
      </c>
      <c r="E20" s="34">
        <v>0</v>
      </c>
      <c r="F20" s="34">
        <v>0</v>
      </c>
      <c r="G20" s="35">
        <f>Tabla2[[#This Row],[HOMBRES]]+Tabla2[[#This Row],[MUJERES]]+Tabla2[[#This Row],[INDETERMINADO]]</f>
        <v>0</v>
      </c>
    </row>
    <row r="21" spans="2:7" ht="15" hidden="1" x14ac:dyDescent="0.25">
      <c r="B21" s="33" t="s">
        <v>215</v>
      </c>
      <c r="C21" s="34">
        <v>2011</v>
      </c>
      <c r="D21" s="34">
        <v>11</v>
      </c>
      <c r="E21" s="34">
        <v>7</v>
      </c>
      <c r="F21" s="34">
        <v>0</v>
      </c>
      <c r="G21" s="35">
        <f>Tabla2[[#This Row],[HOMBRES]]+Tabla2[[#This Row],[MUJERES]]+Tabla2[[#This Row],[INDETERMINADO]]</f>
        <v>18</v>
      </c>
    </row>
    <row r="22" spans="2:7" ht="15" hidden="1" x14ac:dyDescent="0.25">
      <c r="B22" s="33" t="s">
        <v>216</v>
      </c>
      <c r="C22" s="34">
        <v>2011</v>
      </c>
      <c r="D22" s="34">
        <v>1</v>
      </c>
      <c r="E22" s="34">
        <v>0</v>
      </c>
      <c r="F22" s="34">
        <v>0</v>
      </c>
      <c r="G22" s="35">
        <f>Tabla2[[#This Row],[HOMBRES]]+Tabla2[[#This Row],[MUJERES]]+Tabla2[[#This Row],[INDETERMINADO]]</f>
        <v>1</v>
      </c>
    </row>
    <row r="23" spans="2:7" ht="15" hidden="1" x14ac:dyDescent="0.25">
      <c r="B23" s="33" t="s">
        <v>217</v>
      </c>
      <c r="C23" s="34">
        <v>2011</v>
      </c>
      <c r="D23" s="34">
        <v>8</v>
      </c>
      <c r="E23" s="34">
        <v>6</v>
      </c>
      <c r="F23" s="34">
        <v>0</v>
      </c>
      <c r="G23" s="35">
        <f>Tabla2[[#This Row],[HOMBRES]]+Tabla2[[#This Row],[MUJERES]]+Tabla2[[#This Row],[INDETERMINADO]]</f>
        <v>14</v>
      </c>
    </row>
    <row r="24" spans="2:7" ht="15" hidden="1" x14ac:dyDescent="0.25">
      <c r="B24" s="33" t="s">
        <v>218</v>
      </c>
      <c r="C24" s="34">
        <v>2011</v>
      </c>
      <c r="D24" s="34">
        <v>0</v>
      </c>
      <c r="E24" s="34">
        <v>0</v>
      </c>
      <c r="F24" s="34">
        <v>0</v>
      </c>
      <c r="G24" s="35">
        <f>Tabla2[[#This Row],[HOMBRES]]+Tabla2[[#This Row],[MUJERES]]+Tabla2[[#This Row],[INDETERMINADO]]</f>
        <v>0</v>
      </c>
    </row>
    <row r="25" spans="2:7" ht="15" hidden="1" x14ac:dyDescent="0.25">
      <c r="B25" s="33" t="s">
        <v>219</v>
      </c>
      <c r="C25" s="34">
        <v>2011</v>
      </c>
      <c r="D25" s="34">
        <v>0</v>
      </c>
      <c r="E25" s="34">
        <v>0</v>
      </c>
      <c r="F25" s="34">
        <v>0</v>
      </c>
      <c r="G25" s="35">
        <f>Tabla2[[#This Row],[HOMBRES]]+Tabla2[[#This Row],[MUJERES]]+Tabla2[[#This Row],[INDETERMINADO]]</f>
        <v>0</v>
      </c>
    </row>
    <row r="26" spans="2:7" ht="15" hidden="1" x14ac:dyDescent="0.25">
      <c r="B26" s="33" t="s">
        <v>220</v>
      </c>
      <c r="C26" s="34">
        <v>2011</v>
      </c>
      <c r="D26" s="34">
        <v>5</v>
      </c>
      <c r="E26" s="34">
        <v>11</v>
      </c>
      <c r="F26" s="34">
        <v>0</v>
      </c>
      <c r="G26" s="35">
        <f>Tabla2[[#This Row],[HOMBRES]]+Tabla2[[#This Row],[MUJERES]]+Tabla2[[#This Row],[INDETERMINADO]]</f>
        <v>16</v>
      </c>
    </row>
    <row r="27" spans="2:7" ht="15" hidden="1" x14ac:dyDescent="0.25">
      <c r="B27" s="33" t="s">
        <v>221</v>
      </c>
      <c r="C27" s="34">
        <v>2011</v>
      </c>
      <c r="D27" s="34">
        <v>2</v>
      </c>
      <c r="E27" s="34">
        <v>2</v>
      </c>
      <c r="F27" s="34">
        <v>0</v>
      </c>
      <c r="G27" s="35">
        <f>Tabla2[[#This Row],[HOMBRES]]+Tabla2[[#This Row],[MUJERES]]+Tabla2[[#This Row],[INDETERMINADO]]</f>
        <v>4</v>
      </c>
    </row>
    <row r="28" spans="2:7" ht="15" hidden="1" x14ac:dyDescent="0.25">
      <c r="B28" s="33" t="s">
        <v>222</v>
      </c>
      <c r="C28" s="34">
        <v>2011</v>
      </c>
      <c r="D28" s="34">
        <v>5</v>
      </c>
      <c r="E28" s="34">
        <v>5</v>
      </c>
      <c r="F28" s="34">
        <v>0</v>
      </c>
      <c r="G28" s="35">
        <f>Tabla2[[#This Row],[HOMBRES]]+Tabla2[[#This Row],[MUJERES]]+Tabla2[[#This Row],[INDETERMINADO]]</f>
        <v>10</v>
      </c>
    </row>
    <row r="29" spans="2:7" ht="15" hidden="1" x14ac:dyDescent="0.25">
      <c r="B29" s="33" t="s">
        <v>223</v>
      </c>
      <c r="C29" s="34">
        <v>2011</v>
      </c>
      <c r="D29" s="36">
        <v>1559</v>
      </c>
      <c r="E29" s="36">
        <v>1468</v>
      </c>
      <c r="F29" s="34">
        <v>0</v>
      </c>
      <c r="G29" s="37">
        <f>Tabla2[[#This Row],[HOMBRES]]+Tabla2[[#This Row],[MUJERES]]+Tabla2[[#This Row],[INDETERMINADO]]</f>
        <v>3027</v>
      </c>
    </row>
    <row r="30" spans="2:7" ht="15" hidden="1" x14ac:dyDescent="0.25">
      <c r="B30" s="33" t="s">
        <v>224</v>
      </c>
      <c r="C30" s="34">
        <v>2011</v>
      </c>
      <c r="D30" s="34">
        <v>0</v>
      </c>
      <c r="E30" s="34">
        <v>0</v>
      </c>
      <c r="F30" s="34">
        <v>0</v>
      </c>
      <c r="G30" s="35">
        <f>Tabla2[[#This Row],[HOMBRES]]+Tabla2[[#This Row],[MUJERES]]+Tabla2[[#This Row],[INDETERMINADO]]</f>
        <v>0</v>
      </c>
    </row>
    <row r="31" spans="2:7" ht="15" hidden="1" x14ac:dyDescent="0.25">
      <c r="B31" s="33" t="s">
        <v>225</v>
      </c>
      <c r="C31" s="34">
        <v>2011</v>
      </c>
      <c r="D31" s="34">
        <v>1</v>
      </c>
      <c r="E31" s="34">
        <v>1</v>
      </c>
      <c r="F31" s="34">
        <v>0</v>
      </c>
      <c r="G31" s="35">
        <f>Tabla2[[#This Row],[HOMBRES]]+Tabla2[[#This Row],[MUJERES]]+Tabla2[[#This Row],[INDETERMINADO]]</f>
        <v>2</v>
      </c>
    </row>
    <row r="32" spans="2:7" ht="15" hidden="1" x14ac:dyDescent="0.25">
      <c r="B32" s="33" t="s">
        <v>226</v>
      </c>
      <c r="C32" s="34">
        <v>2011</v>
      </c>
      <c r="D32" s="34">
        <v>0</v>
      </c>
      <c r="E32" s="34">
        <v>0</v>
      </c>
      <c r="F32" s="34">
        <v>0</v>
      </c>
      <c r="G32" s="35">
        <f>Tabla2[[#This Row],[HOMBRES]]+Tabla2[[#This Row],[MUJERES]]+Tabla2[[#This Row],[INDETERMINADO]]</f>
        <v>0</v>
      </c>
    </row>
    <row r="33" spans="2:7" ht="15" hidden="1" x14ac:dyDescent="0.25">
      <c r="B33" s="33" t="s">
        <v>207</v>
      </c>
      <c r="C33" s="34">
        <v>2012</v>
      </c>
      <c r="D33" s="34">
        <v>33</v>
      </c>
      <c r="E33" s="34">
        <v>25</v>
      </c>
      <c r="F33" s="34">
        <v>0</v>
      </c>
      <c r="G33" s="35">
        <f>Tabla2[[#This Row],[HOMBRES]]+Tabla2[[#This Row],[MUJERES]]+Tabla2[[#This Row],[INDETERMINADO]]</f>
        <v>58</v>
      </c>
    </row>
    <row r="34" spans="2:7" ht="15" hidden="1" x14ac:dyDescent="0.25">
      <c r="B34" s="33" t="s">
        <v>208</v>
      </c>
      <c r="C34" s="34">
        <v>2012</v>
      </c>
      <c r="D34" s="34">
        <v>0</v>
      </c>
      <c r="E34" s="34">
        <v>0</v>
      </c>
      <c r="F34" s="34">
        <v>0</v>
      </c>
      <c r="G34" s="35">
        <f>Tabla2[[#This Row],[HOMBRES]]+Tabla2[[#This Row],[MUJERES]]+Tabla2[[#This Row],[INDETERMINADO]]</f>
        <v>0</v>
      </c>
    </row>
    <row r="35" spans="2:7" ht="15" hidden="1" x14ac:dyDescent="0.25">
      <c r="B35" s="33" t="s">
        <v>209</v>
      </c>
      <c r="C35" s="34">
        <v>2012</v>
      </c>
      <c r="D35" s="34">
        <v>0</v>
      </c>
      <c r="E35" s="34">
        <v>0</v>
      </c>
      <c r="F35" s="34">
        <v>0</v>
      </c>
      <c r="G35" s="35">
        <f>Tabla2[[#This Row],[HOMBRES]]+Tabla2[[#This Row],[MUJERES]]+Tabla2[[#This Row],[INDETERMINADO]]</f>
        <v>0</v>
      </c>
    </row>
    <row r="36" spans="2:7" ht="15" hidden="1" x14ac:dyDescent="0.25">
      <c r="B36" s="33" t="s">
        <v>210</v>
      </c>
      <c r="C36" s="34">
        <v>2012</v>
      </c>
      <c r="D36" s="34">
        <v>0</v>
      </c>
      <c r="E36" s="34">
        <v>0</v>
      </c>
      <c r="F36" s="34">
        <v>0</v>
      </c>
      <c r="G36" s="35">
        <f>Tabla2[[#This Row],[HOMBRES]]+Tabla2[[#This Row],[MUJERES]]+Tabla2[[#This Row],[INDETERMINADO]]</f>
        <v>0</v>
      </c>
    </row>
    <row r="37" spans="2:7" ht="15" hidden="1" x14ac:dyDescent="0.25">
      <c r="B37" s="33" t="s">
        <v>211</v>
      </c>
      <c r="C37" s="34">
        <v>2012</v>
      </c>
      <c r="D37" s="34">
        <v>0</v>
      </c>
      <c r="E37" s="34">
        <v>0</v>
      </c>
      <c r="F37" s="34">
        <v>0</v>
      </c>
      <c r="G37" s="35">
        <f>Tabla2[[#This Row],[HOMBRES]]+Tabla2[[#This Row],[MUJERES]]+Tabla2[[#This Row],[INDETERMINADO]]</f>
        <v>0</v>
      </c>
    </row>
    <row r="38" spans="2:7" ht="15" hidden="1" x14ac:dyDescent="0.25">
      <c r="B38" s="33" t="s">
        <v>212</v>
      </c>
      <c r="C38" s="34">
        <v>2012</v>
      </c>
      <c r="D38" s="34">
        <v>0</v>
      </c>
      <c r="E38" s="34">
        <v>0</v>
      </c>
      <c r="F38" s="34">
        <v>0</v>
      </c>
      <c r="G38" s="35">
        <f>Tabla2[[#This Row],[HOMBRES]]+Tabla2[[#This Row],[MUJERES]]+Tabla2[[#This Row],[INDETERMINADO]]</f>
        <v>0</v>
      </c>
    </row>
    <row r="39" spans="2:7" ht="15" hidden="1" x14ac:dyDescent="0.25">
      <c r="B39" s="33" t="s">
        <v>213</v>
      </c>
      <c r="C39" s="34">
        <v>2012</v>
      </c>
      <c r="D39" s="34">
        <v>4</v>
      </c>
      <c r="E39" s="34">
        <v>4</v>
      </c>
      <c r="F39" s="34">
        <v>0</v>
      </c>
      <c r="G39" s="35">
        <f>Tabla2[[#This Row],[HOMBRES]]+Tabla2[[#This Row],[MUJERES]]+Tabla2[[#This Row],[INDETERMINADO]]</f>
        <v>8</v>
      </c>
    </row>
    <row r="40" spans="2:7" ht="15" hidden="1" x14ac:dyDescent="0.25">
      <c r="B40" s="33" t="s">
        <v>214</v>
      </c>
      <c r="C40" s="34">
        <v>2012</v>
      </c>
      <c r="D40" s="34">
        <v>0</v>
      </c>
      <c r="E40" s="34">
        <v>0</v>
      </c>
      <c r="F40" s="34">
        <v>0</v>
      </c>
      <c r="G40" s="35">
        <f>Tabla2[[#This Row],[HOMBRES]]+Tabla2[[#This Row],[MUJERES]]+Tabla2[[#This Row],[INDETERMINADO]]</f>
        <v>0</v>
      </c>
    </row>
    <row r="41" spans="2:7" ht="15" hidden="1" x14ac:dyDescent="0.25">
      <c r="B41" s="33" t="s">
        <v>215</v>
      </c>
      <c r="C41" s="34">
        <v>2012</v>
      </c>
      <c r="D41" s="34">
        <v>5</v>
      </c>
      <c r="E41" s="34">
        <v>7</v>
      </c>
      <c r="F41" s="34">
        <v>0</v>
      </c>
      <c r="G41" s="35">
        <f>Tabla2[[#This Row],[HOMBRES]]+Tabla2[[#This Row],[MUJERES]]+Tabla2[[#This Row],[INDETERMINADO]]</f>
        <v>12</v>
      </c>
    </row>
    <row r="42" spans="2:7" ht="15" hidden="1" x14ac:dyDescent="0.25">
      <c r="B42" s="33" t="s">
        <v>216</v>
      </c>
      <c r="C42" s="34">
        <v>2012</v>
      </c>
      <c r="D42" s="34">
        <v>1</v>
      </c>
      <c r="E42" s="34">
        <v>1</v>
      </c>
      <c r="F42" s="34">
        <v>0</v>
      </c>
      <c r="G42" s="35">
        <f>Tabla2[[#This Row],[HOMBRES]]+Tabla2[[#This Row],[MUJERES]]+Tabla2[[#This Row],[INDETERMINADO]]</f>
        <v>2</v>
      </c>
    </row>
    <row r="43" spans="2:7" ht="15" hidden="1" x14ac:dyDescent="0.25">
      <c r="B43" s="33" t="s">
        <v>217</v>
      </c>
      <c r="C43" s="34">
        <v>2012</v>
      </c>
      <c r="D43" s="34">
        <v>6</v>
      </c>
      <c r="E43" s="34">
        <v>8</v>
      </c>
      <c r="F43" s="34">
        <v>0</v>
      </c>
      <c r="G43" s="35">
        <f>Tabla2[[#This Row],[HOMBRES]]+Tabla2[[#This Row],[MUJERES]]+Tabla2[[#This Row],[INDETERMINADO]]</f>
        <v>14</v>
      </c>
    </row>
    <row r="44" spans="2:7" ht="15" hidden="1" x14ac:dyDescent="0.25">
      <c r="B44" s="33" t="s">
        <v>218</v>
      </c>
      <c r="C44" s="34">
        <v>2012</v>
      </c>
      <c r="D44" s="34">
        <v>0</v>
      </c>
      <c r="E44" s="34">
        <v>0</v>
      </c>
      <c r="F44" s="34">
        <v>0</v>
      </c>
      <c r="G44" s="35">
        <f>Tabla2[[#This Row],[HOMBRES]]+Tabla2[[#This Row],[MUJERES]]+Tabla2[[#This Row],[INDETERMINADO]]</f>
        <v>0</v>
      </c>
    </row>
    <row r="45" spans="2:7" ht="15" hidden="1" x14ac:dyDescent="0.25">
      <c r="B45" s="33" t="s">
        <v>219</v>
      </c>
      <c r="C45" s="34">
        <v>2012</v>
      </c>
      <c r="D45" s="34">
        <v>0</v>
      </c>
      <c r="E45" s="34">
        <v>1</v>
      </c>
      <c r="F45" s="34">
        <v>0</v>
      </c>
      <c r="G45" s="35">
        <f>Tabla2[[#This Row],[HOMBRES]]+Tabla2[[#This Row],[MUJERES]]+Tabla2[[#This Row],[INDETERMINADO]]</f>
        <v>1</v>
      </c>
    </row>
    <row r="46" spans="2:7" ht="15" hidden="1" x14ac:dyDescent="0.25">
      <c r="B46" s="33" t="s">
        <v>220</v>
      </c>
      <c r="C46" s="34">
        <v>2012</v>
      </c>
      <c r="D46" s="34">
        <v>1</v>
      </c>
      <c r="E46" s="34">
        <v>2</v>
      </c>
      <c r="F46" s="34">
        <v>0</v>
      </c>
      <c r="G46" s="35">
        <f>Tabla2[[#This Row],[HOMBRES]]+Tabla2[[#This Row],[MUJERES]]+Tabla2[[#This Row],[INDETERMINADO]]</f>
        <v>3</v>
      </c>
    </row>
    <row r="47" spans="2:7" ht="15" hidden="1" x14ac:dyDescent="0.25">
      <c r="B47" s="33" t="s">
        <v>221</v>
      </c>
      <c r="C47" s="34">
        <v>2012</v>
      </c>
      <c r="D47" s="34">
        <v>0</v>
      </c>
      <c r="E47" s="34">
        <v>2</v>
      </c>
      <c r="F47" s="34">
        <v>0</v>
      </c>
      <c r="G47" s="35">
        <f>Tabla2[[#This Row],[HOMBRES]]+Tabla2[[#This Row],[MUJERES]]+Tabla2[[#This Row],[INDETERMINADO]]</f>
        <v>2</v>
      </c>
    </row>
    <row r="48" spans="2:7" ht="15" hidden="1" x14ac:dyDescent="0.25">
      <c r="B48" s="33" t="s">
        <v>222</v>
      </c>
      <c r="C48" s="34">
        <v>2012</v>
      </c>
      <c r="D48" s="34">
        <v>5</v>
      </c>
      <c r="E48" s="34">
        <v>3</v>
      </c>
      <c r="F48" s="34">
        <v>0</v>
      </c>
      <c r="G48" s="35">
        <f>Tabla2[[#This Row],[HOMBRES]]+Tabla2[[#This Row],[MUJERES]]+Tabla2[[#This Row],[INDETERMINADO]]</f>
        <v>8</v>
      </c>
    </row>
    <row r="49" spans="2:7" ht="15" hidden="1" x14ac:dyDescent="0.25">
      <c r="B49" s="33" t="s">
        <v>223</v>
      </c>
      <c r="C49" s="34">
        <v>2012</v>
      </c>
      <c r="D49" s="36">
        <v>1565</v>
      </c>
      <c r="E49" s="36">
        <v>1431</v>
      </c>
      <c r="F49" s="34">
        <v>0</v>
      </c>
      <c r="G49" s="37">
        <f>Tabla2[[#This Row],[HOMBRES]]+Tabla2[[#This Row],[MUJERES]]+Tabla2[[#This Row],[INDETERMINADO]]</f>
        <v>2996</v>
      </c>
    </row>
    <row r="50" spans="2:7" ht="15" hidden="1" x14ac:dyDescent="0.25">
      <c r="B50" s="33" t="s">
        <v>224</v>
      </c>
      <c r="C50" s="34">
        <v>2012</v>
      </c>
      <c r="D50" s="34">
        <v>0</v>
      </c>
      <c r="E50" s="34">
        <v>0</v>
      </c>
      <c r="F50" s="34">
        <v>0</v>
      </c>
      <c r="G50" s="35">
        <f>Tabla2[[#This Row],[HOMBRES]]+Tabla2[[#This Row],[MUJERES]]+Tabla2[[#This Row],[INDETERMINADO]]</f>
        <v>0</v>
      </c>
    </row>
    <row r="51" spans="2:7" ht="15" hidden="1" x14ac:dyDescent="0.25">
      <c r="B51" s="33" t="s">
        <v>225</v>
      </c>
      <c r="C51" s="34">
        <v>2012</v>
      </c>
      <c r="D51" s="34">
        <v>1</v>
      </c>
      <c r="E51" s="34">
        <v>0</v>
      </c>
      <c r="F51" s="34">
        <v>0</v>
      </c>
      <c r="G51" s="35">
        <f>Tabla2[[#This Row],[HOMBRES]]+Tabla2[[#This Row],[MUJERES]]+Tabla2[[#This Row],[INDETERMINADO]]</f>
        <v>1</v>
      </c>
    </row>
    <row r="52" spans="2:7" ht="15" hidden="1" x14ac:dyDescent="0.25">
      <c r="B52" s="33" t="s">
        <v>226</v>
      </c>
      <c r="C52" s="34">
        <v>2012</v>
      </c>
      <c r="D52" s="34">
        <v>1</v>
      </c>
      <c r="E52" s="34">
        <v>0</v>
      </c>
      <c r="F52" s="34">
        <v>0</v>
      </c>
      <c r="G52" s="35">
        <f>Tabla2[[#This Row],[HOMBRES]]+Tabla2[[#This Row],[MUJERES]]+Tabla2[[#This Row],[INDETERMINADO]]</f>
        <v>1</v>
      </c>
    </row>
    <row r="53" spans="2:7" ht="15" hidden="1" x14ac:dyDescent="0.25">
      <c r="B53" s="33" t="s">
        <v>207</v>
      </c>
      <c r="C53" s="34">
        <v>2013</v>
      </c>
      <c r="D53" s="34">
        <v>27</v>
      </c>
      <c r="E53" s="34">
        <v>36</v>
      </c>
      <c r="F53" s="34">
        <v>0</v>
      </c>
      <c r="G53" s="35">
        <f>Tabla2[[#This Row],[HOMBRES]]+Tabla2[[#This Row],[MUJERES]]+Tabla2[[#This Row],[INDETERMINADO]]</f>
        <v>63</v>
      </c>
    </row>
    <row r="54" spans="2:7" ht="15" hidden="1" x14ac:dyDescent="0.25">
      <c r="B54" s="33" t="s">
        <v>208</v>
      </c>
      <c r="C54" s="34">
        <v>2013</v>
      </c>
      <c r="D54" s="34">
        <v>0</v>
      </c>
      <c r="E54" s="34">
        <v>0</v>
      </c>
      <c r="F54" s="34">
        <v>0</v>
      </c>
      <c r="G54" s="35">
        <f>Tabla2[[#This Row],[HOMBRES]]+Tabla2[[#This Row],[MUJERES]]+Tabla2[[#This Row],[INDETERMINADO]]</f>
        <v>0</v>
      </c>
    </row>
    <row r="55" spans="2:7" ht="15" hidden="1" x14ac:dyDescent="0.25">
      <c r="B55" s="33" t="s">
        <v>209</v>
      </c>
      <c r="C55" s="34">
        <v>2013</v>
      </c>
      <c r="D55" s="34">
        <v>0</v>
      </c>
      <c r="E55" s="34">
        <v>0</v>
      </c>
      <c r="F55" s="34">
        <v>0</v>
      </c>
      <c r="G55" s="35">
        <f>Tabla2[[#This Row],[HOMBRES]]+Tabla2[[#This Row],[MUJERES]]+Tabla2[[#This Row],[INDETERMINADO]]</f>
        <v>0</v>
      </c>
    </row>
    <row r="56" spans="2:7" ht="15" hidden="1" x14ac:dyDescent="0.25">
      <c r="B56" s="33" t="s">
        <v>210</v>
      </c>
      <c r="C56" s="34">
        <v>2013</v>
      </c>
      <c r="D56" s="34">
        <v>0</v>
      </c>
      <c r="E56" s="34">
        <v>0</v>
      </c>
      <c r="F56" s="34">
        <v>0</v>
      </c>
      <c r="G56" s="35">
        <f>Tabla2[[#This Row],[HOMBRES]]+Tabla2[[#This Row],[MUJERES]]+Tabla2[[#This Row],[INDETERMINADO]]</f>
        <v>0</v>
      </c>
    </row>
    <row r="57" spans="2:7" ht="15" hidden="1" x14ac:dyDescent="0.25">
      <c r="B57" s="33" t="s">
        <v>211</v>
      </c>
      <c r="C57" s="34">
        <v>2013</v>
      </c>
      <c r="D57" s="34">
        <v>0</v>
      </c>
      <c r="E57" s="34">
        <v>0</v>
      </c>
      <c r="F57" s="34">
        <v>0</v>
      </c>
      <c r="G57" s="35">
        <f>Tabla2[[#This Row],[HOMBRES]]+Tabla2[[#This Row],[MUJERES]]+Tabla2[[#This Row],[INDETERMINADO]]</f>
        <v>0</v>
      </c>
    </row>
    <row r="58" spans="2:7" ht="15" hidden="1" x14ac:dyDescent="0.25">
      <c r="B58" s="33" t="s">
        <v>212</v>
      </c>
      <c r="C58" s="34">
        <v>2013</v>
      </c>
      <c r="D58" s="34">
        <v>0</v>
      </c>
      <c r="E58" s="34">
        <v>0</v>
      </c>
      <c r="F58" s="34">
        <v>0</v>
      </c>
      <c r="G58" s="35">
        <f>Tabla2[[#This Row],[HOMBRES]]+Tabla2[[#This Row],[MUJERES]]+Tabla2[[#This Row],[INDETERMINADO]]</f>
        <v>0</v>
      </c>
    </row>
    <row r="59" spans="2:7" ht="15" hidden="1" x14ac:dyDescent="0.25">
      <c r="B59" s="33" t="s">
        <v>213</v>
      </c>
      <c r="C59" s="34">
        <v>2013</v>
      </c>
      <c r="D59" s="34">
        <v>4</v>
      </c>
      <c r="E59" s="34">
        <v>0</v>
      </c>
      <c r="F59" s="34">
        <v>0</v>
      </c>
      <c r="G59" s="35">
        <f>Tabla2[[#This Row],[HOMBRES]]+Tabla2[[#This Row],[MUJERES]]+Tabla2[[#This Row],[INDETERMINADO]]</f>
        <v>4</v>
      </c>
    </row>
    <row r="60" spans="2:7" ht="15" hidden="1" x14ac:dyDescent="0.25">
      <c r="B60" s="33" t="s">
        <v>214</v>
      </c>
      <c r="C60" s="34">
        <v>2013</v>
      </c>
      <c r="D60" s="34">
        <v>0</v>
      </c>
      <c r="E60" s="34">
        <v>0</v>
      </c>
      <c r="F60" s="34">
        <v>0</v>
      </c>
      <c r="G60" s="35">
        <f>Tabla2[[#This Row],[HOMBRES]]+Tabla2[[#This Row],[MUJERES]]+Tabla2[[#This Row],[INDETERMINADO]]</f>
        <v>0</v>
      </c>
    </row>
    <row r="61" spans="2:7" ht="15" hidden="1" x14ac:dyDescent="0.25">
      <c r="B61" s="33" t="s">
        <v>215</v>
      </c>
      <c r="C61" s="34">
        <v>2013</v>
      </c>
      <c r="D61" s="34">
        <v>5</v>
      </c>
      <c r="E61" s="34">
        <v>2</v>
      </c>
      <c r="F61" s="34">
        <v>0</v>
      </c>
      <c r="G61" s="35">
        <f>Tabla2[[#This Row],[HOMBRES]]+Tabla2[[#This Row],[MUJERES]]+Tabla2[[#This Row],[INDETERMINADO]]</f>
        <v>7</v>
      </c>
    </row>
    <row r="62" spans="2:7" ht="15" hidden="1" x14ac:dyDescent="0.25">
      <c r="B62" s="33" t="s">
        <v>216</v>
      </c>
      <c r="C62" s="34">
        <v>2013</v>
      </c>
      <c r="D62" s="34">
        <v>0</v>
      </c>
      <c r="E62" s="34">
        <v>1</v>
      </c>
      <c r="F62" s="34">
        <v>0</v>
      </c>
      <c r="G62" s="35">
        <f>Tabla2[[#This Row],[HOMBRES]]+Tabla2[[#This Row],[MUJERES]]+Tabla2[[#This Row],[INDETERMINADO]]</f>
        <v>1</v>
      </c>
    </row>
    <row r="63" spans="2:7" ht="15" hidden="1" x14ac:dyDescent="0.25">
      <c r="B63" s="33" t="s">
        <v>217</v>
      </c>
      <c r="C63" s="34">
        <v>2013</v>
      </c>
      <c r="D63" s="34">
        <v>9</v>
      </c>
      <c r="E63" s="34">
        <v>9</v>
      </c>
      <c r="F63" s="34">
        <v>0</v>
      </c>
      <c r="G63" s="35">
        <f>Tabla2[[#This Row],[HOMBRES]]+Tabla2[[#This Row],[MUJERES]]+Tabla2[[#This Row],[INDETERMINADO]]</f>
        <v>18</v>
      </c>
    </row>
    <row r="64" spans="2:7" ht="15" hidden="1" x14ac:dyDescent="0.25">
      <c r="B64" s="33" t="s">
        <v>218</v>
      </c>
      <c r="C64" s="34">
        <v>2013</v>
      </c>
      <c r="D64" s="34">
        <v>0</v>
      </c>
      <c r="E64" s="34">
        <v>0</v>
      </c>
      <c r="F64" s="34">
        <v>0</v>
      </c>
      <c r="G64" s="35">
        <f>Tabla2[[#This Row],[HOMBRES]]+Tabla2[[#This Row],[MUJERES]]+Tabla2[[#This Row],[INDETERMINADO]]</f>
        <v>0</v>
      </c>
    </row>
    <row r="65" spans="2:7" ht="15" hidden="1" x14ac:dyDescent="0.25">
      <c r="B65" s="33" t="s">
        <v>219</v>
      </c>
      <c r="C65" s="34">
        <v>2013</v>
      </c>
      <c r="D65" s="34">
        <v>1</v>
      </c>
      <c r="E65" s="34">
        <v>0</v>
      </c>
      <c r="F65" s="34">
        <v>0</v>
      </c>
      <c r="G65" s="35">
        <f>Tabla2[[#This Row],[HOMBRES]]+Tabla2[[#This Row],[MUJERES]]+Tabla2[[#This Row],[INDETERMINADO]]</f>
        <v>1</v>
      </c>
    </row>
    <row r="66" spans="2:7" ht="15" hidden="1" x14ac:dyDescent="0.25">
      <c r="B66" s="33" t="s">
        <v>220</v>
      </c>
      <c r="C66" s="34">
        <v>2013</v>
      </c>
      <c r="D66" s="34">
        <v>4</v>
      </c>
      <c r="E66" s="34">
        <v>0</v>
      </c>
      <c r="F66" s="34">
        <v>0</v>
      </c>
      <c r="G66" s="35">
        <f>Tabla2[[#This Row],[HOMBRES]]+Tabla2[[#This Row],[MUJERES]]+Tabla2[[#This Row],[INDETERMINADO]]</f>
        <v>4</v>
      </c>
    </row>
    <row r="67" spans="2:7" ht="15" hidden="1" x14ac:dyDescent="0.25">
      <c r="B67" s="33" t="s">
        <v>221</v>
      </c>
      <c r="C67" s="34">
        <v>2013</v>
      </c>
      <c r="D67" s="34">
        <v>1</v>
      </c>
      <c r="E67" s="34">
        <v>1</v>
      </c>
      <c r="F67" s="34">
        <v>0</v>
      </c>
      <c r="G67" s="35">
        <f>Tabla2[[#This Row],[HOMBRES]]+Tabla2[[#This Row],[MUJERES]]+Tabla2[[#This Row],[INDETERMINADO]]</f>
        <v>2</v>
      </c>
    </row>
    <row r="68" spans="2:7" ht="15" hidden="1" x14ac:dyDescent="0.25">
      <c r="B68" s="33" t="s">
        <v>222</v>
      </c>
      <c r="C68" s="34">
        <v>2013</v>
      </c>
      <c r="D68" s="34">
        <v>4</v>
      </c>
      <c r="E68" s="34">
        <v>6</v>
      </c>
      <c r="F68" s="34">
        <v>0</v>
      </c>
      <c r="G68" s="35">
        <f>Tabla2[[#This Row],[HOMBRES]]+Tabla2[[#This Row],[MUJERES]]+Tabla2[[#This Row],[INDETERMINADO]]</f>
        <v>10</v>
      </c>
    </row>
    <row r="69" spans="2:7" ht="15" hidden="1" x14ac:dyDescent="0.25">
      <c r="B69" s="33" t="s">
        <v>223</v>
      </c>
      <c r="C69" s="34">
        <v>2013</v>
      </c>
      <c r="D69" s="36">
        <v>1514</v>
      </c>
      <c r="E69" s="36">
        <v>1425</v>
      </c>
      <c r="F69" s="34">
        <v>0</v>
      </c>
      <c r="G69" s="37">
        <f>Tabla2[[#This Row],[HOMBRES]]+Tabla2[[#This Row],[MUJERES]]+Tabla2[[#This Row],[INDETERMINADO]]</f>
        <v>2939</v>
      </c>
    </row>
    <row r="70" spans="2:7" ht="15" hidden="1" x14ac:dyDescent="0.25">
      <c r="B70" s="33" t="s">
        <v>224</v>
      </c>
      <c r="C70" s="34">
        <v>2013</v>
      </c>
      <c r="D70" s="34">
        <v>0</v>
      </c>
      <c r="E70" s="34">
        <v>0</v>
      </c>
      <c r="F70" s="34">
        <v>0</v>
      </c>
      <c r="G70" s="35">
        <f>Tabla2[[#This Row],[HOMBRES]]+Tabla2[[#This Row],[MUJERES]]+Tabla2[[#This Row],[INDETERMINADO]]</f>
        <v>0</v>
      </c>
    </row>
    <row r="71" spans="2:7" ht="15" hidden="1" x14ac:dyDescent="0.25">
      <c r="B71" s="33" t="s">
        <v>225</v>
      </c>
      <c r="C71" s="34">
        <v>2013</v>
      </c>
      <c r="D71" s="34">
        <v>1</v>
      </c>
      <c r="E71" s="34">
        <v>1</v>
      </c>
      <c r="F71" s="34">
        <v>0</v>
      </c>
      <c r="G71" s="35">
        <f>Tabla2[[#This Row],[HOMBRES]]+Tabla2[[#This Row],[MUJERES]]+Tabla2[[#This Row],[INDETERMINADO]]</f>
        <v>2</v>
      </c>
    </row>
    <row r="72" spans="2:7" ht="15" hidden="1" x14ac:dyDescent="0.25">
      <c r="B72" s="33" t="s">
        <v>226</v>
      </c>
      <c r="C72" s="34">
        <v>2013</v>
      </c>
      <c r="D72" s="34">
        <v>0</v>
      </c>
      <c r="E72" s="34">
        <v>0</v>
      </c>
      <c r="F72" s="34">
        <v>0</v>
      </c>
      <c r="G72" s="35">
        <f>Tabla2[[#This Row],[HOMBRES]]+Tabla2[[#This Row],[MUJERES]]+Tabla2[[#This Row],[INDETERMINADO]]</f>
        <v>0</v>
      </c>
    </row>
    <row r="73" spans="2:7" ht="15" hidden="1" x14ac:dyDescent="0.25">
      <c r="B73" s="33" t="s">
        <v>207</v>
      </c>
      <c r="C73" s="34">
        <v>2014</v>
      </c>
      <c r="D73" s="34">
        <v>24</v>
      </c>
      <c r="E73" s="34">
        <v>25</v>
      </c>
      <c r="F73" s="34">
        <v>0</v>
      </c>
      <c r="G73" s="35">
        <f>Tabla2[[#This Row],[HOMBRES]]+Tabla2[[#This Row],[MUJERES]]+Tabla2[[#This Row],[INDETERMINADO]]</f>
        <v>49</v>
      </c>
    </row>
    <row r="74" spans="2:7" ht="15" hidden="1" x14ac:dyDescent="0.25">
      <c r="B74" s="33" t="s">
        <v>208</v>
      </c>
      <c r="C74" s="34">
        <v>2014</v>
      </c>
      <c r="D74" s="34">
        <v>0</v>
      </c>
      <c r="E74" s="34">
        <v>0</v>
      </c>
      <c r="F74" s="34">
        <v>0</v>
      </c>
      <c r="G74" s="35">
        <f>Tabla2[[#This Row],[HOMBRES]]+Tabla2[[#This Row],[MUJERES]]+Tabla2[[#This Row],[INDETERMINADO]]</f>
        <v>0</v>
      </c>
    </row>
    <row r="75" spans="2:7" ht="15" hidden="1" x14ac:dyDescent="0.25">
      <c r="B75" s="33" t="s">
        <v>209</v>
      </c>
      <c r="C75" s="34">
        <v>2014</v>
      </c>
      <c r="D75" s="34">
        <v>0</v>
      </c>
      <c r="E75" s="34">
        <v>0</v>
      </c>
      <c r="F75" s="34">
        <v>0</v>
      </c>
      <c r="G75" s="35">
        <f>Tabla2[[#This Row],[HOMBRES]]+Tabla2[[#This Row],[MUJERES]]+Tabla2[[#This Row],[INDETERMINADO]]</f>
        <v>0</v>
      </c>
    </row>
    <row r="76" spans="2:7" ht="15" hidden="1" x14ac:dyDescent="0.25">
      <c r="B76" s="33" t="s">
        <v>210</v>
      </c>
      <c r="C76" s="34">
        <v>2014</v>
      </c>
      <c r="D76" s="34">
        <v>0</v>
      </c>
      <c r="E76" s="34">
        <v>0</v>
      </c>
      <c r="F76" s="34">
        <v>0</v>
      </c>
      <c r="G76" s="35">
        <f>Tabla2[[#This Row],[HOMBRES]]+Tabla2[[#This Row],[MUJERES]]+Tabla2[[#This Row],[INDETERMINADO]]</f>
        <v>0</v>
      </c>
    </row>
    <row r="77" spans="2:7" ht="15" hidden="1" x14ac:dyDescent="0.25">
      <c r="B77" s="33" t="s">
        <v>211</v>
      </c>
      <c r="C77" s="34">
        <v>2014</v>
      </c>
      <c r="D77" s="34">
        <v>0</v>
      </c>
      <c r="E77" s="34">
        <v>0</v>
      </c>
      <c r="F77" s="34">
        <v>0</v>
      </c>
      <c r="G77" s="35">
        <f>Tabla2[[#This Row],[HOMBRES]]+Tabla2[[#This Row],[MUJERES]]+Tabla2[[#This Row],[INDETERMINADO]]</f>
        <v>0</v>
      </c>
    </row>
    <row r="78" spans="2:7" ht="15" hidden="1" x14ac:dyDescent="0.25">
      <c r="B78" s="33" t="s">
        <v>212</v>
      </c>
      <c r="C78" s="34">
        <v>2014</v>
      </c>
      <c r="D78" s="34">
        <v>0</v>
      </c>
      <c r="E78" s="34">
        <v>0</v>
      </c>
      <c r="F78" s="34">
        <v>0</v>
      </c>
      <c r="G78" s="35">
        <f>Tabla2[[#This Row],[HOMBRES]]+Tabla2[[#This Row],[MUJERES]]+Tabla2[[#This Row],[INDETERMINADO]]</f>
        <v>0</v>
      </c>
    </row>
    <row r="79" spans="2:7" ht="15" hidden="1" x14ac:dyDescent="0.25">
      <c r="B79" s="33" t="s">
        <v>213</v>
      </c>
      <c r="C79" s="34">
        <v>2014</v>
      </c>
      <c r="D79" s="34">
        <v>0</v>
      </c>
      <c r="E79" s="34">
        <v>1</v>
      </c>
      <c r="F79" s="34">
        <v>0</v>
      </c>
      <c r="G79" s="35">
        <f>Tabla2[[#This Row],[HOMBRES]]+Tabla2[[#This Row],[MUJERES]]+Tabla2[[#This Row],[INDETERMINADO]]</f>
        <v>1</v>
      </c>
    </row>
    <row r="80" spans="2:7" ht="15" hidden="1" x14ac:dyDescent="0.25">
      <c r="B80" s="33" t="s">
        <v>214</v>
      </c>
      <c r="C80" s="34">
        <v>2014</v>
      </c>
      <c r="D80" s="34">
        <v>0</v>
      </c>
      <c r="E80" s="34">
        <v>0</v>
      </c>
      <c r="F80" s="34">
        <v>0</v>
      </c>
      <c r="G80" s="35">
        <f>Tabla2[[#This Row],[HOMBRES]]+Tabla2[[#This Row],[MUJERES]]+Tabla2[[#This Row],[INDETERMINADO]]</f>
        <v>0</v>
      </c>
    </row>
    <row r="81" spans="2:7" ht="15" hidden="1" x14ac:dyDescent="0.25">
      <c r="B81" s="33" t="s">
        <v>215</v>
      </c>
      <c r="C81" s="34">
        <v>2014</v>
      </c>
      <c r="D81" s="34">
        <v>6</v>
      </c>
      <c r="E81" s="34">
        <v>3</v>
      </c>
      <c r="F81" s="34">
        <v>0</v>
      </c>
      <c r="G81" s="35">
        <f>Tabla2[[#This Row],[HOMBRES]]+Tabla2[[#This Row],[MUJERES]]+Tabla2[[#This Row],[INDETERMINADO]]</f>
        <v>9</v>
      </c>
    </row>
    <row r="82" spans="2:7" ht="15" hidden="1" x14ac:dyDescent="0.25">
      <c r="B82" s="33" t="s">
        <v>216</v>
      </c>
      <c r="C82" s="34">
        <v>2014</v>
      </c>
      <c r="D82" s="34">
        <v>1</v>
      </c>
      <c r="E82" s="34">
        <v>0</v>
      </c>
      <c r="F82" s="34">
        <v>0</v>
      </c>
      <c r="G82" s="35">
        <f>Tabla2[[#This Row],[HOMBRES]]+Tabla2[[#This Row],[MUJERES]]+Tabla2[[#This Row],[INDETERMINADO]]</f>
        <v>1</v>
      </c>
    </row>
    <row r="83" spans="2:7" ht="15" hidden="1" x14ac:dyDescent="0.25">
      <c r="B83" s="33" t="s">
        <v>217</v>
      </c>
      <c r="C83" s="34">
        <v>2014</v>
      </c>
      <c r="D83" s="34">
        <v>2</v>
      </c>
      <c r="E83" s="34">
        <v>4</v>
      </c>
      <c r="F83" s="34">
        <v>0</v>
      </c>
      <c r="G83" s="35">
        <f>Tabla2[[#This Row],[HOMBRES]]+Tabla2[[#This Row],[MUJERES]]+Tabla2[[#This Row],[INDETERMINADO]]</f>
        <v>6</v>
      </c>
    </row>
    <row r="84" spans="2:7" ht="15" hidden="1" x14ac:dyDescent="0.25">
      <c r="B84" s="33" t="s">
        <v>218</v>
      </c>
      <c r="C84" s="34">
        <v>2014</v>
      </c>
      <c r="D84" s="34">
        <v>0</v>
      </c>
      <c r="E84" s="34">
        <v>0</v>
      </c>
      <c r="F84" s="34">
        <v>0</v>
      </c>
      <c r="G84" s="35">
        <f>Tabla2[[#This Row],[HOMBRES]]+Tabla2[[#This Row],[MUJERES]]+Tabla2[[#This Row],[INDETERMINADO]]</f>
        <v>0</v>
      </c>
    </row>
    <row r="85" spans="2:7" ht="15" hidden="1" x14ac:dyDescent="0.25">
      <c r="B85" s="33" t="s">
        <v>219</v>
      </c>
      <c r="C85" s="34">
        <v>2014</v>
      </c>
      <c r="D85" s="34">
        <v>0</v>
      </c>
      <c r="E85" s="34">
        <v>1</v>
      </c>
      <c r="F85" s="34">
        <v>0</v>
      </c>
      <c r="G85" s="35">
        <f>Tabla2[[#This Row],[HOMBRES]]+Tabla2[[#This Row],[MUJERES]]+Tabla2[[#This Row],[INDETERMINADO]]</f>
        <v>1</v>
      </c>
    </row>
    <row r="86" spans="2:7" ht="15" hidden="1" x14ac:dyDescent="0.25">
      <c r="B86" s="33" t="s">
        <v>220</v>
      </c>
      <c r="C86" s="34">
        <v>2014</v>
      </c>
      <c r="D86" s="34">
        <v>1</v>
      </c>
      <c r="E86" s="34">
        <v>1</v>
      </c>
      <c r="F86" s="34">
        <v>0</v>
      </c>
      <c r="G86" s="35">
        <f>Tabla2[[#This Row],[HOMBRES]]+Tabla2[[#This Row],[MUJERES]]+Tabla2[[#This Row],[INDETERMINADO]]</f>
        <v>2</v>
      </c>
    </row>
    <row r="87" spans="2:7" ht="15" hidden="1" x14ac:dyDescent="0.25">
      <c r="B87" s="33" t="s">
        <v>221</v>
      </c>
      <c r="C87" s="34">
        <v>2014</v>
      </c>
      <c r="D87" s="34">
        <v>1</v>
      </c>
      <c r="E87" s="34">
        <v>2</v>
      </c>
      <c r="F87" s="34">
        <v>0</v>
      </c>
      <c r="G87" s="35">
        <f>Tabla2[[#This Row],[HOMBRES]]+Tabla2[[#This Row],[MUJERES]]+Tabla2[[#This Row],[INDETERMINADO]]</f>
        <v>3</v>
      </c>
    </row>
    <row r="88" spans="2:7" ht="15" hidden="1" x14ac:dyDescent="0.25">
      <c r="B88" s="33" t="s">
        <v>222</v>
      </c>
      <c r="C88" s="34">
        <v>2014</v>
      </c>
      <c r="D88" s="34">
        <v>5</v>
      </c>
      <c r="E88" s="34">
        <v>5</v>
      </c>
      <c r="F88" s="34">
        <v>0</v>
      </c>
      <c r="G88" s="35">
        <f>Tabla2[[#This Row],[HOMBRES]]+Tabla2[[#This Row],[MUJERES]]+Tabla2[[#This Row],[INDETERMINADO]]</f>
        <v>10</v>
      </c>
    </row>
    <row r="89" spans="2:7" ht="15" hidden="1" x14ac:dyDescent="0.25">
      <c r="B89" s="33" t="s">
        <v>223</v>
      </c>
      <c r="C89" s="34">
        <v>2014</v>
      </c>
      <c r="D89" s="36">
        <v>1476</v>
      </c>
      <c r="E89" s="36">
        <v>1414</v>
      </c>
      <c r="F89" s="34">
        <v>0</v>
      </c>
      <c r="G89" s="37">
        <f>Tabla2[[#This Row],[HOMBRES]]+Tabla2[[#This Row],[MUJERES]]+Tabla2[[#This Row],[INDETERMINADO]]</f>
        <v>2890</v>
      </c>
    </row>
    <row r="90" spans="2:7" ht="15" hidden="1" x14ac:dyDescent="0.25">
      <c r="B90" s="33" t="s">
        <v>224</v>
      </c>
      <c r="C90" s="34">
        <v>2014</v>
      </c>
      <c r="D90" s="34">
        <v>2</v>
      </c>
      <c r="E90" s="34">
        <v>0</v>
      </c>
      <c r="F90" s="34">
        <v>0</v>
      </c>
      <c r="G90" s="35">
        <f>Tabla2[[#This Row],[HOMBRES]]+Tabla2[[#This Row],[MUJERES]]+Tabla2[[#This Row],[INDETERMINADO]]</f>
        <v>2</v>
      </c>
    </row>
    <row r="91" spans="2:7" ht="15" hidden="1" x14ac:dyDescent="0.25">
      <c r="B91" s="33" t="s">
        <v>225</v>
      </c>
      <c r="C91" s="34">
        <v>2014</v>
      </c>
      <c r="D91" s="34">
        <v>0</v>
      </c>
      <c r="E91" s="34">
        <v>0</v>
      </c>
      <c r="F91" s="34">
        <v>0</v>
      </c>
      <c r="G91" s="35">
        <f>Tabla2[[#This Row],[HOMBRES]]+Tabla2[[#This Row],[MUJERES]]+Tabla2[[#This Row],[INDETERMINADO]]</f>
        <v>0</v>
      </c>
    </row>
    <row r="92" spans="2:7" ht="15" hidden="1" x14ac:dyDescent="0.25">
      <c r="B92" s="33" t="s">
        <v>226</v>
      </c>
      <c r="C92" s="34">
        <v>2014</v>
      </c>
      <c r="D92" s="34">
        <v>1</v>
      </c>
      <c r="E92" s="34">
        <v>0</v>
      </c>
      <c r="F92" s="34">
        <v>0</v>
      </c>
      <c r="G92" s="35">
        <f>Tabla2[[#This Row],[HOMBRES]]+Tabla2[[#This Row],[MUJERES]]+Tabla2[[#This Row],[INDETERMINADO]]</f>
        <v>1</v>
      </c>
    </row>
    <row r="93" spans="2:7" ht="15" hidden="1" x14ac:dyDescent="0.25">
      <c r="B93" s="33" t="s">
        <v>207</v>
      </c>
      <c r="C93" s="34">
        <v>2015</v>
      </c>
      <c r="D93" s="34">
        <v>18</v>
      </c>
      <c r="E93" s="34">
        <v>18</v>
      </c>
      <c r="F93" s="34">
        <v>0</v>
      </c>
      <c r="G93" s="35">
        <f>Tabla2[[#This Row],[HOMBRES]]+Tabla2[[#This Row],[MUJERES]]+Tabla2[[#This Row],[INDETERMINADO]]</f>
        <v>36</v>
      </c>
    </row>
    <row r="94" spans="2:7" ht="15" hidden="1" x14ac:dyDescent="0.25">
      <c r="B94" s="33" t="s">
        <v>208</v>
      </c>
      <c r="C94" s="34">
        <v>2015</v>
      </c>
      <c r="D94" s="34">
        <v>0</v>
      </c>
      <c r="E94" s="34">
        <v>0</v>
      </c>
      <c r="F94" s="34">
        <v>0</v>
      </c>
      <c r="G94" s="35">
        <f>Tabla2[[#This Row],[HOMBRES]]+Tabla2[[#This Row],[MUJERES]]+Tabla2[[#This Row],[INDETERMINADO]]</f>
        <v>0</v>
      </c>
    </row>
    <row r="95" spans="2:7" ht="15" hidden="1" x14ac:dyDescent="0.25">
      <c r="B95" s="33" t="s">
        <v>209</v>
      </c>
      <c r="C95" s="34">
        <v>2015</v>
      </c>
      <c r="D95" s="34">
        <v>0</v>
      </c>
      <c r="E95" s="34">
        <v>0</v>
      </c>
      <c r="F95" s="34">
        <v>0</v>
      </c>
      <c r="G95" s="35">
        <f>Tabla2[[#This Row],[HOMBRES]]+Tabla2[[#This Row],[MUJERES]]+Tabla2[[#This Row],[INDETERMINADO]]</f>
        <v>0</v>
      </c>
    </row>
    <row r="96" spans="2:7" ht="15" hidden="1" x14ac:dyDescent="0.25">
      <c r="B96" s="33" t="s">
        <v>210</v>
      </c>
      <c r="C96" s="34">
        <v>2015</v>
      </c>
      <c r="D96" s="34">
        <v>0</v>
      </c>
      <c r="E96" s="34">
        <v>0</v>
      </c>
      <c r="F96" s="34">
        <v>0</v>
      </c>
      <c r="G96" s="35">
        <f>Tabla2[[#This Row],[HOMBRES]]+Tabla2[[#This Row],[MUJERES]]+Tabla2[[#This Row],[INDETERMINADO]]</f>
        <v>0</v>
      </c>
    </row>
    <row r="97" spans="2:7" ht="15" hidden="1" x14ac:dyDescent="0.25">
      <c r="B97" s="33" t="s">
        <v>211</v>
      </c>
      <c r="C97" s="34">
        <v>2015</v>
      </c>
      <c r="D97" s="34">
        <v>0</v>
      </c>
      <c r="E97" s="34">
        <v>0</v>
      </c>
      <c r="F97" s="34">
        <v>0</v>
      </c>
      <c r="G97" s="35">
        <f>Tabla2[[#This Row],[HOMBRES]]+Tabla2[[#This Row],[MUJERES]]+Tabla2[[#This Row],[INDETERMINADO]]</f>
        <v>0</v>
      </c>
    </row>
    <row r="98" spans="2:7" ht="15" hidden="1" x14ac:dyDescent="0.25">
      <c r="B98" s="33" t="s">
        <v>212</v>
      </c>
      <c r="C98" s="34">
        <v>2015</v>
      </c>
      <c r="D98" s="34">
        <v>0</v>
      </c>
      <c r="E98" s="34">
        <v>0</v>
      </c>
      <c r="F98" s="34">
        <v>0</v>
      </c>
      <c r="G98" s="35">
        <f>Tabla2[[#This Row],[HOMBRES]]+Tabla2[[#This Row],[MUJERES]]+Tabla2[[#This Row],[INDETERMINADO]]</f>
        <v>0</v>
      </c>
    </row>
    <row r="99" spans="2:7" ht="15" hidden="1" x14ac:dyDescent="0.25">
      <c r="B99" s="33" t="s">
        <v>213</v>
      </c>
      <c r="C99" s="34">
        <v>2015</v>
      </c>
      <c r="D99" s="34">
        <v>0</v>
      </c>
      <c r="E99" s="34">
        <v>0</v>
      </c>
      <c r="F99" s="34">
        <v>0</v>
      </c>
      <c r="G99" s="35">
        <f>Tabla2[[#This Row],[HOMBRES]]+Tabla2[[#This Row],[MUJERES]]+Tabla2[[#This Row],[INDETERMINADO]]</f>
        <v>0</v>
      </c>
    </row>
    <row r="100" spans="2:7" ht="15" hidden="1" x14ac:dyDescent="0.25">
      <c r="B100" s="33" t="s">
        <v>214</v>
      </c>
      <c r="C100" s="34">
        <v>2015</v>
      </c>
      <c r="D100" s="34">
        <v>0</v>
      </c>
      <c r="E100" s="34">
        <v>0</v>
      </c>
      <c r="F100" s="34">
        <v>0</v>
      </c>
      <c r="G100" s="35">
        <f>Tabla2[[#This Row],[HOMBRES]]+Tabla2[[#This Row],[MUJERES]]+Tabla2[[#This Row],[INDETERMINADO]]</f>
        <v>0</v>
      </c>
    </row>
    <row r="101" spans="2:7" ht="15" hidden="1" x14ac:dyDescent="0.25">
      <c r="B101" s="33" t="s">
        <v>215</v>
      </c>
      <c r="C101" s="34">
        <v>2015</v>
      </c>
      <c r="D101" s="34">
        <v>2</v>
      </c>
      <c r="E101" s="34">
        <v>3</v>
      </c>
      <c r="F101" s="34">
        <v>0</v>
      </c>
      <c r="G101" s="35">
        <f>Tabla2[[#This Row],[HOMBRES]]+Tabla2[[#This Row],[MUJERES]]+Tabla2[[#This Row],[INDETERMINADO]]</f>
        <v>5</v>
      </c>
    </row>
    <row r="102" spans="2:7" ht="15" hidden="1" x14ac:dyDescent="0.25">
      <c r="B102" s="33" t="s">
        <v>216</v>
      </c>
      <c r="C102" s="34">
        <v>2015</v>
      </c>
      <c r="D102" s="34">
        <v>1</v>
      </c>
      <c r="E102" s="34">
        <v>1</v>
      </c>
      <c r="F102" s="34">
        <v>0</v>
      </c>
      <c r="G102" s="35">
        <f>Tabla2[[#This Row],[HOMBRES]]+Tabla2[[#This Row],[MUJERES]]+Tabla2[[#This Row],[INDETERMINADO]]</f>
        <v>2</v>
      </c>
    </row>
    <row r="103" spans="2:7" ht="15" hidden="1" x14ac:dyDescent="0.25">
      <c r="B103" s="33" t="s">
        <v>217</v>
      </c>
      <c r="C103" s="34">
        <v>2015</v>
      </c>
      <c r="D103" s="34">
        <v>5</v>
      </c>
      <c r="E103" s="34">
        <v>6</v>
      </c>
      <c r="F103" s="34">
        <v>0</v>
      </c>
      <c r="G103" s="35">
        <f>Tabla2[[#This Row],[HOMBRES]]+Tabla2[[#This Row],[MUJERES]]+Tabla2[[#This Row],[INDETERMINADO]]</f>
        <v>11</v>
      </c>
    </row>
    <row r="104" spans="2:7" ht="15" hidden="1" x14ac:dyDescent="0.25">
      <c r="B104" s="33" t="s">
        <v>218</v>
      </c>
      <c r="C104" s="34">
        <v>2015</v>
      </c>
      <c r="D104" s="34">
        <v>0</v>
      </c>
      <c r="E104" s="34">
        <v>0</v>
      </c>
      <c r="F104" s="34">
        <v>0</v>
      </c>
      <c r="G104" s="35">
        <f>Tabla2[[#This Row],[HOMBRES]]+Tabla2[[#This Row],[MUJERES]]+Tabla2[[#This Row],[INDETERMINADO]]</f>
        <v>0</v>
      </c>
    </row>
    <row r="105" spans="2:7" ht="15" hidden="1" x14ac:dyDescent="0.25">
      <c r="B105" s="33" t="s">
        <v>219</v>
      </c>
      <c r="C105" s="34">
        <v>2015</v>
      </c>
      <c r="D105" s="34">
        <v>0</v>
      </c>
      <c r="E105" s="34">
        <v>0</v>
      </c>
      <c r="F105" s="34">
        <v>0</v>
      </c>
      <c r="G105" s="35">
        <f>Tabla2[[#This Row],[HOMBRES]]+Tabla2[[#This Row],[MUJERES]]+Tabla2[[#This Row],[INDETERMINADO]]</f>
        <v>0</v>
      </c>
    </row>
    <row r="106" spans="2:7" ht="15" hidden="1" x14ac:dyDescent="0.25">
      <c r="B106" s="33" t="s">
        <v>220</v>
      </c>
      <c r="C106" s="34">
        <v>2015</v>
      </c>
      <c r="D106" s="34">
        <v>2</v>
      </c>
      <c r="E106" s="34">
        <v>0</v>
      </c>
      <c r="F106" s="34">
        <v>0</v>
      </c>
      <c r="G106" s="35">
        <f>Tabla2[[#This Row],[HOMBRES]]+Tabla2[[#This Row],[MUJERES]]+Tabla2[[#This Row],[INDETERMINADO]]</f>
        <v>2</v>
      </c>
    </row>
    <row r="107" spans="2:7" ht="15" hidden="1" x14ac:dyDescent="0.25">
      <c r="B107" s="33" t="s">
        <v>221</v>
      </c>
      <c r="C107" s="34">
        <v>2015</v>
      </c>
      <c r="D107" s="34">
        <v>4</v>
      </c>
      <c r="E107" s="34">
        <v>1</v>
      </c>
      <c r="F107" s="34">
        <v>0</v>
      </c>
      <c r="G107" s="35">
        <f>Tabla2[[#This Row],[HOMBRES]]+Tabla2[[#This Row],[MUJERES]]+Tabla2[[#This Row],[INDETERMINADO]]</f>
        <v>5</v>
      </c>
    </row>
    <row r="108" spans="2:7" ht="15" hidden="1" x14ac:dyDescent="0.25">
      <c r="B108" s="33" t="s">
        <v>222</v>
      </c>
      <c r="C108" s="34">
        <v>2015</v>
      </c>
      <c r="D108" s="34">
        <v>2</v>
      </c>
      <c r="E108" s="34">
        <v>2</v>
      </c>
      <c r="F108" s="34">
        <v>0</v>
      </c>
      <c r="G108" s="35">
        <f>Tabla2[[#This Row],[HOMBRES]]+Tabla2[[#This Row],[MUJERES]]+Tabla2[[#This Row],[INDETERMINADO]]</f>
        <v>4</v>
      </c>
    </row>
    <row r="109" spans="2:7" ht="15" hidden="1" x14ac:dyDescent="0.25">
      <c r="B109" s="33" t="s">
        <v>223</v>
      </c>
      <c r="C109" s="34">
        <v>2015</v>
      </c>
      <c r="D109" s="36">
        <v>1420</v>
      </c>
      <c r="E109" s="36">
        <v>1262</v>
      </c>
      <c r="F109" s="34">
        <v>0</v>
      </c>
      <c r="G109" s="37">
        <f>Tabla2[[#This Row],[HOMBRES]]+Tabla2[[#This Row],[MUJERES]]+Tabla2[[#This Row],[INDETERMINADO]]</f>
        <v>2682</v>
      </c>
    </row>
    <row r="110" spans="2:7" ht="15" hidden="1" x14ac:dyDescent="0.25">
      <c r="B110" s="33" t="s">
        <v>224</v>
      </c>
      <c r="C110" s="34">
        <v>2015</v>
      </c>
      <c r="D110" s="34">
        <v>0</v>
      </c>
      <c r="E110" s="34">
        <v>0</v>
      </c>
      <c r="F110" s="34">
        <v>0</v>
      </c>
      <c r="G110" s="35">
        <f>Tabla2[[#This Row],[HOMBRES]]+Tabla2[[#This Row],[MUJERES]]+Tabla2[[#This Row],[INDETERMINADO]]</f>
        <v>0</v>
      </c>
    </row>
    <row r="111" spans="2:7" ht="15" hidden="1" x14ac:dyDescent="0.25">
      <c r="B111" s="33" t="s">
        <v>225</v>
      </c>
      <c r="C111" s="34">
        <v>2015</v>
      </c>
      <c r="D111" s="34">
        <v>0</v>
      </c>
      <c r="E111" s="34">
        <v>0</v>
      </c>
      <c r="F111" s="34">
        <v>0</v>
      </c>
      <c r="G111" s="35">
        <f>Tabla2[[#This Row],[HOMBRES]]+Tabla2[[#This Row],[MUJERES]]+Tabla2[[#This Row],[INDETERMINADO]]</f>
        <v>0</v>
      </c>
    </row>
    <row r="112" spans="2:7" ht="15" hidden="1" x14ac:dyDescent="0.25">
      <c r="B112" s="33" t="s">
        <v>226</v>
      </c>
      <c r="C112" s="34">
        <v>2015</v>
      </c>
      <c r="D112" s="34">
        <v>0</v>
      </c>
      <c r="E112" s="34">
        <v>0</v>
      </c>
      <c r="F112" s="34">
        <v>0</v>
      </c>
      <c r="G112" s="35">
        <f>Tabla2[[#This Row],[HOMBRES]]+Tabla2[[#This Row],[MUJERES]]+Tabla2[[#This Row],[INDETERMINADO]]</f>
        <v>0</v>
      </c>
    </row>
    <row r="113" spans="2:7" ht="15" hidden="1" x14ac:dyDescent="0.25">
      <c r="B113" s="33" t="s">
        <v>207</v>
      </c>
      <c r="C113" s="34">
        <v>2016</v>
      </c>
      <c r="D113" s="34">
        <v>23</v>
      </c>
      <c r="E113" s="34">
        <v>27</v>
      </c>
      <c r="F113" s="34">
        <v>0</v>
      </c>
      <c r="G113" s="35">
        <f>Tabla2[[#This Row],[HOMBRES]]+Tabla2[[#This Row],[MUJERES]]+Tabla2[[#This Row],[INDETERMINADO]]</f>
        <v>50</v>
      </c>
    </row>
    <row r="114" spans="2:7" ht="15" hidden="1" x14ac:dyDescent="0.25">
      <c r="B114" s="33" t="s">
        <v>208</v>
      </c>
      <c r="C114" s="34">
        <v>2016</v>
      </c>
      <c r="D114" s="34">
        <v>0</v>
      </c>
      <c r="E114" s="34">
        <v>0</v>
      </c>
      <c r="F114" s="34">
        <v>0</v>
      </c>
      <c r="G114" s="35">
        <f>Tabla2[[#This Row],[HOMBRES]]+Tabla2[[#This Row],[MUJERES]]+Tabla2[[#This Row],[INDETERMINADO]]</f>
        <v>0</v>
      </c>
    </row>
    <row r="115" spans="2:7" ht="15" hidden="1" x14ac:dyDescent="0.25">
      <c r="B115" s="33" t="s">
        <v>209</v>
      </c>
      <c r="C115" s="34">
        <v>2016</v>
      </c>
      <c r="D115" s="34">
        <v>0</v>
      </c>
      <c r="E115" s="34">
        <v>0</v>
      </c>
      <c r="F115" s="34">
        <v>0</v>
      </c>
      <c r="G115" s="35">
        <f>Tabla2[[#This Row],[HOMBRES]]+Tabla2[[#This Row],[MUJERES]]+Tabla2[[#This Row],[INDETERMINADO]]</f>
        <v>0</v>
      </c>
    </row>
    <row r="116" spans="2:7" ht="15" hidden="1" x14ac:dyDescent="0.25">
      <c r="B116" s="33" t="s">
        <v>210</v>
      </c>
      <c r="C116" s="34">
        <v>2016</v>
      </c>
      <c r="D116" s="34">
        <v>0</v>
      </c>
      <c r="E116" s="34">
        <v>0</v>
      </c>
      <c r="F116" s="34">
        <v>0</v>
      </c>
      <c r="G116" s="35">
        <f>Tabla2[[#This Row],[HOMBRES]]+Tabla2[[#This Row],[MUJERES]]+Tabla2[[#This Row],[INDETERMINADO]]</f>
        <v>0</v>
      </c>
    </row>
    <row r="117" spans="2:7" ht="15" hidden="1" x14ac:dyDescent="0.25">
      <c r="B117" s="33" t="s">
        <v>211</v>
      </c>
      <c r="C117" s="34">
        <v>2016</v>
      </c>
      <c r="D117" s="34">
        <v>0</v>
      </c>
      <c r="E117" s="34">
        <v>0</v>
      </c>
      <c r="F117" s="34">
        <v>0</v>
      </c>
      <c r="G117" s="35">
        <f>Tabla2[[#This Row],[HOMBRES]]+Tabla2[[#This Row],[MUJERES]]+Tabla2[[#This Row],[INDETERMINADO]]</f>
        <v>0</v>
      </c>
    </row>
    <row r="118" spans="2:7" ht="15" hidden="1" x14ac:dyDescent="0.25">
      <c r="B118" s="33" t="s">
        <v>212</v>
      </c>
      <c r="C118" s="34">
        <v>2016</v>
      </c>
      <c r="D118" s="34">
        <v>0</v>
      </c>
      <c r="E118" s="34">
        <v>0</v>
      </c>
      <c r="F118" s="34">
        <v>0</v>
      </c>
      <c r="G118" s="35">
        <f>Tabla2[[#This Row],[HOMBRES]]+Tabla2[[#This Row],[MUJERES]]+Tabla2[[#This Row],[INDETERMINADO]]</f>
        <v>0</v>
      </c>
    </row>
    <row r="119" spans="2:7" ht="15" hidden="1" x14ac:dyDescent="0.25">
      <c r="B119" s="33" t="s">
        <v>213</v>
      </c>
      <c r="C119" s="34">
        <v>2016</v>
      </c>
      <c r="D119" s="34">
        <v>0</v>
      </c>
      <c r="E119" s="34">
        <v>0</v>
      </c>
      <c r="F119" s="34">
        <v>0</v>
      </c>
      <c r="G119" s="35">
        <f>Tabla2[[#This Row],[HOMBRES]]+Tabla2[[#This Row],[MUJERES]]+Tabla2[[#This Row],[INDETERMINADO]]</f>
        <v>0</v>
      </c>
    </row>
    <row r="120" spans="2:7" ht="15" hidden="1" x14ac:dyDescent="0.25">
      <c r="B120" s="33" t="s">
        <v>214</v>
      </c>
      <c r="C120" s="34">
        <v>2016</v>
      </c>
      <c r="D120" s="34">
        <v>0</v>
      </c>
      <c r="E120" s="34">
        <v>0</v>
      </c>
      <c r="F120" s="34">
        <v>0</v>
      </c>
      <c r="G120" s="35">
        <f>Tabla2[[#This Row],[HOMBRES]]+Tabla2[[#This Row],[MUJERES]]+Tabla2[[#This Row],[INDETERMINADO]]</f>
        <v>0</v>
      </c>
    </row>
    <row r="121" spans="2:7" ht="15" hidden="1" x14ac:dyDescent="0.25">
      <c r="B121" s="33" t="s">
        <v>215</v>
      </c>
      <c r="C121" s="34">
        <v>2016</v>
      </c>
      <c r="D121" s="34">
        <v>9</v>
      </c>
      <c r="E121" s="34">
        <v>4</v>
      </c>
      <c r="F121" s="34">
        <v>0</v>
      </c>
      <c r="G121" s="35">
        <f>Tabla2[[#This Row],[HOMBRES]]+Tabla2[[#This Row],[MUJERES]]+Tabla2[[#This Row],[INDETERMINADO]]</f>
        <v>13</v>
      </c>
    </row>
    <row r="122" spans="2:7" ht="15" hidden="1" x14ac:dyDescent="0.25">
      <c r="B122" s="33" t="s">
        <v>216</v>
      </c>
      <c r="C122" s="34">
        <v>2016</v>
      </c>
      <c r="D122" s="34">
        <v>0</v>
      </c>
      <c r="E122" s="34">
        <v>0</v>
      </c>
      <c r="F122" s="34">
        <v>0</v>
      </c>
      <c r="G122" s="35">
        <f>Tabla2[[#This Row],[HOMBRES]]+Tabla2[[#This Row],[MUJERES]]+Tabla2[[#This Row],[INDETERMINADO]]</f>
        <v>0</v>
      </c>
    </row>
    <row r="123" spans="2:7" ht="15" hidden="1" x14ac:dyDescent="0.25">
      <c r="B123" s="33" t="s">
        <v>217</v>
      </c>
      <c r="C123" s="34">
        <v>2016</v>
      </c>
      <c r="D123" s="34">
        <v>6</v>
      </c>
      <c r="E123" s="34">
        <v>1</v>
      </c>
      <c r="F123" s="34">
        <v>0</v>
      </c>
      <c r="G123" s="35">
        <f>Tabla2[[#This Row],[HOMBRES]]+Tabla2[[#This Row],[MUJERES]]+Tabla2[[#This Row],[INDETERMINADO]]</f>
        <v>7</v>
      </c>
    </row>
    <row r="124" spans="2:7" ht="15" hidden="1" x14ac:dyDescent="0.25">
      <c r="B124" s="33" t="s">
        <v>218</v>
      </c>
      <c r="C124" s="34">
        <v>2016</v>
      </c>
      <c r="D124" s="34">
        <v>0</v>
      </c>
      <c r="E124" s="34">
        <v>0</v>
      </c>
      <c r="F124" s="34">
        <v>0</v>
      </c>
      <c r="G124" s="35">
        <f>Tabla2[[#This Row],[HOMBRES]]+Tabla2[[#This Row],[MUJERES]]+Tabla2[[#This Row],[INDETERMINADO]]</f>
        <v>0</v>
      </c>
    </row>
    <row r="125" spans="2:7" ht="15" hidden="1" x14ac:dyDescent="0.25">
      <c r="B125" s="33" t="s">
        <v>219</v>
      </c>
      <c r="C125" s="34">
        <v>2016</v>
      </c>
      <c r="D125" s="34">
        <v>0</v>
      </c>
      <c r="E125" s="34">
        <v>0</v>
      </c>
      <c r="F125" s="34">
        <v>0</v>
      </c>
      <c r="G125" s="35">
        <f>Tabla2[[#This Row],[HOMBRES]]+Tabla2[[#This Row],[MUJERES]]+Tabla2[[#This Row],[INDETERMINADO]]</f>
        <v>0</v>
      </c>
    </row>
    <row r="126" spans="2:7" ht="15" hidden="1" x14ac:dyDescent="0.25">
      <c r="B126" s="33" t="s">
        <v>220</v>
      </c>
      <c r="C126" s="34">
        <v>2016</v>
      </c>
      <c r="D126" s="34">
        <v>0</v>
      </c>
      <c r="E126" s="34">
        <v>0</v>
      </c>
      <c r="F126" s="34">
        <v>0</v>
      </c>
      <c r="G126" s="35">
        <f>Tabla2[[#This Row],[HOMBRES]]+Tabla2[[#This Row],[MUJERES]]+Tabla2[[#This Row],[INDETERMINADO]]</f>
        <v>0</v>
      </c>
    </row>
    <row r="127" spans="2:7" ht="15" hidden="1" x14ac:dyDescent="0.25">
      <c r="B127" s="33" t="s">
        <v>221</v>
      </c>
      <c r="C127" s="34">
        <v>2016</v>
      </c>
      <c r="D127" s="34">
        <v>1</v>
      </c>
      <c r="E127" s="34">
        <v>0</v>
      </c>
      <c r="F127" s="34">
        <v>0</v>
      </c>
      <c r="G127" s="35">
        <f>Tabla2[[#This Row],[HOMBRES]]+Tabla2[[#This Row],[MUJERES]]+Tabla2[[#This Row],[INDETERMINADO]]</f>
        <v>1</v>
      </c>
    </row>
    <row r="128" spans="2:7" ht="15" hidden="1" x14ac:dyDescent="0.25">
      <c r="B128" s="33" t="s">
        <v>222</v>
      </c>
      <c r="C128" s="34">
        <v>2016</v>
      </c>
      <c r="D128" s="34">
        <v>1</v>
      </c>
      <c r="E128" s="34">
        <v>2</v>
      </c>
      <c r="F128" s="34">
        <v>0</v>
      </c>
      <c r="G128" s="35">
        <f>Tabla2[[#This Row],[HOMBRES]]+Tabla2[[#This Row],[MUJERES]]+Tabla2[[#This Row],[INDETERMINADO]]</f>
        <v>3</v>
      </c>
    </row>
    <row r="129" spans="2:7" ht="15" hidden="1" x14ac:dyDescent="0.25">
      <c r="B129" s="33" t="s">
        <v>223</v>
      </c>
      <c r="C129" s="34">
        <v>2016</v>
      </c>
      <c r="D129" s="36">
        <v>1348</v>
      </c>
      <c r="E129" s="36">
        <v>1272</v>
      </c>
      <c r="F129" s="34">
        <v>0</v>
      </c>
      <c r="G129" s="37">
        <f>Tabla2[[#This Row],[HOMBRES]]+Tabla2[[#This Row],[MUJERES]]+Tabla2[[#This Row],[INDETERMINADO]]</f>
        <v>2620</v>
      </c>
    </row>
    <row r="130" spans="2:7" ht="15" hidden="1" x14ac:dyDescent="0.25">
      <c r="B130" s="33" t="s">
        <v>224</v>
      </c>
      <c r="C130" s="34">
        <v>2016</v>
      </c>
      <c r="D130" s="34">
        <v>0</v>
      </c>
      <c r="E130" s="34">
        <v>0</v>
      </c>
      <c r="F130" s="34">
        <v>0</v>
      </c>
      <c r="G130" s="35">
        <f>Tabla2[[#This Row],[HOMBRES]]+Tabla2[[#This Row],[MUJERES]]+Tabla2[[#This Row],[INDETERMINADO]]</f>
        <v>0</v>
      </c>
    </row>
    <row r="131" spans="2:7" ht="15" hidden="1" x14ac:dyDescent="0.25">
      <c r="B131" s="33" t="s">
        <v>225</v>
      </c>
      <c r="C131" s="34">
        <v>2016</v>
      </c>
      <c r="D131" s="34">
        <v>0</v>
      </c>
      <c r="E131" s="34">
        <v>0</v>
      </c>
      <c r="F131" s="34">
        <v>0</v>
      </c>
      <c r="G131" s="35">
        <f>Tabla2[[#This Row],[HOMBRES]]+Tabla2[[#This Row],[MUJERES]]+Tabla2[[#This Row],[INDETERMINADO]]</f>
        <v>0</v>
      </c>
    </row>
    <row r="132" spans="2:7" ht="15" hidden="1" x14ac:dyDescent="0.25">
      <c r="B132" s="33" t="s">
        <v>226</v>
      </c>
      <c r="C132" s="34">
        <v>2016</v>
      </c>
      <c r="D132" s="34">
        <v>0</v>
      </c>
      <c r="E132" s="34">
        <v>1</v>
      </c>
      <c r="F132" s="34">
        <v>0</v>
      </c>
      <c r="G132" s="35">
        <f>Tabla2[[#This Row],[HOMBRES]]+Tabla2[[#This Row],[MUJERES]]+Tabla2[[#This Row],[INDETERMINADO]]</f>
        <v>1</v>
      </c>
    </row>
    <row r="133" spans="2:7" ht="15" hidden="1" x14ac:dyDescent="0.25">
      <c r="B133" s="33" t="s">
        <v>207</v>
      </c>
      <c r="C133" s="34">
        <v>2017</v>
      </c>
      <c r="D133" s="34">
        <v>15</v>
      </c>
      <c r="E133" s="34">
        <v>12</v>
      </c>
      <c r="F133" s="34">
        <v>0</v>
      </c>
      <c r="G133" s="35">
        <f>Tabla2[[#This Row],[HOMBRES]]+Tabla2[[#This Row],[MUJERES]]+Tabla2[[#This Row],[INDETERMINADO]]</f>
        <v>27</v>
      </c>
    </row>
    <row r="134" spans="2:7" ht="15" hidden="1" x14ac:dyDescent="0.25">
      <c r="B134" s="33" t="s">
        <v>208</v>
      </c>
      <c r="C134" s="34">
        <v>2017</v>
      </c>
      <c r="D134" s="34">
        <v>0</v>
      </c>
      <c r="E134" s="34">
        <v>0</v>
      </c>
      <c r="F134" s="34">
        <v>0</v>
      </c>
      <c r="G134" s="35">
        <f>Tabla2[[#This Row],[HOMBRES]]+Tabla2[[#This Row],[MUJERES]]+Tabla2[[#This Row],[INDETERMINADO]]</f>
        <v>0</v>
      </c>
    </row>
    <row r="135" spans="2:7" ht="15" hidden="1" x14ac:dyDescent="0.25">
      <c r="B135" s="33" t="s">
        <v>209</v>
      </c>
      <c r="C135" s="34">
        <v>2017</v>
      </c>
      <c r="D135" s="34">
        <v>0</v>
      </c>
      <c r="E135" s="34">
        <v>0</v>
      </c>
      <c r="F135" s="34">
        <v>0</v>
      </c>
      <c r="G135" s="35">
        <f>Tabla2[[#This Row],[HOMBRES]]+Tabla2[[#This Row],[MUJERES]]+Tabla2[[#This Row],[INDETERMINADO]]</f>
        <v>0</v>
      </c>
    </row>
    <row r="136" spans="2:7" ht="15" hidden="1" x14ac:dyDescent="0.25">
      <c r="B136" s="33" t="s">
        <v>210</v>
      </c>
      <c r="C136" s="34">
        <v>2017</v>
      </c>
      <c r="D136" s="34">
        <v>0</v>
      </c>
      <c r="E136" s="34">
        <v>0</v>
      </c>
      <c r="F136" s="34">
        <v>0</v>
      </c>
      <c r="G136" s="35">
        <f>Tabla2[[#This Row],[HOMBRES]]+Tabla2[[#This Row],[MUJERES]]+Tabla2[[#This Row],[INDETERMINADO]]</f>
        <v>0</v>
      </c>
    </row>
    <row r="137" spans="2:7" ht="15" hidden="1" x14ac:dyDescent="0.25">
      <c r="B137" s="33" t="s">
        <v>211</v>
      </c>
      <c r="C137" s="34">
        <v>2017</v>
      </c>
      <c r="D137" s="34">
        <v>0</v>
      </c>
      <c r="E137" s="34">
        <v>0</v>
      </c>
      <c r="F137" s="34">
        <v>0</v>
      </c>
      <c r="G137" s="35">
        <f>Tabla2[[#This Row],[HOMBRES]]+Tabla2[[#This Row],[MUJERES]]+Tabla2[[#This Row],[INDETERMINADO]]</f>
        <v>0</v>
      </c>
    </row>
    <row r="138" spans="2:7" ht="15" hidden="1" x14ac:dyDescent="0.25">
      <c r="B138" s="33" t="s">
        <v>212</v>
      </c>
      <c r="C138" s="34">
        <v>2017</v>
      </c>
      <c r="D138" s="34">
        <v>0</v>
      </c>
      <c r="E138" s="34">
        <v>0</v>
      </c>
      <c r="F138" s="34">
        <v>0</v>
      </c>
      <c r="G138" s="35">
        <f>Tabla2[[#This Row],[HOMBRES]]+Tabla2[[#This Row],[MUJERES]]+Tabla2[[#This Row],[INDETERMINADO]]</f>
        <v>0</v>
      </c>
    </row>
    <row r="139" spans="2:7" ht="15" hidden="1" x14ac:dyDescent="0.25">
      <c r="B139" s="33" t="s">
        <v>213</v>
      </c>
      <c r="C139" s="34">
        <v>2017</v>
      </c>
      <c r="D139" s="34">
        <v>0</v>
      </c>
      <c r="E139" s="34">
        <v>0</v>
      </c>
      <c r="F139" s="34">
        <v>0</v>
      </c>
      <c r="G139" s="35">
        <f>Tabla2[[#This Row],[HOMBRES]]+Tabla2[[#This Row],[MUJERES]]+Tabla2[[#This Row],[INDETERMINADO]]</f>
        <v>0</v>
      </c>
    </row>
    <row r="140" spans="2:7" ht="15" hidden="1" x14ac:dyDescent="0.25">
      <c r="B140" s="33" t="s">
        <v>214</v>
      </c>
      <c r="C140" s="34">
        <v>2017</v>
      </c>
      <c r="D140" s="34">
        <v>0</v>
      </c>
      <c r="E140" s="34">
        <v>0</v>
      </c>
      <c r="F140" s="34">
        <v>0</v>
      </c>
      <c r="G140" s="35">
        <f>Tabla2[[#This Row],[HOMBRES]]+Tabla2[[#This Row],[MUJERES]]+Tabla2[[#This Row],[INDETERMINADO]]</f>
        <v>0</v>
      </c>
    </row>
    <row r="141" spans="2:7" ht="15" hidden="1" x14ac:dyDescent="0.25">
      <c r="B141" s="33" t="s">
        <v>215</v>
      </c>
      <c r="C141" s="34">
        <v>2017</v>
      </c>
      <c r="D141" s="34">
        <v>2</v>
      </c>
      <c r="E141" s="34">
        <v>9</v>
      </c>
      <c r="F141" s="34">
        <v>0</v>
      </c>
      <c r="G141" s="35">
        <f>Tabla2[[#This Row],[HOMBRES]]+Tabla2[[#This Row],[MUJERES]]+Tabla2[[#This Row],[INDETERMINADO]]</f>
        <v>11</v>
      </c>
    </row>
    <row r="142" spans="2:7" ht="15" hidden="1" x14ac:dyDescent="0.25">
      <c r="B142" s="33" t="s">
        <v>216</v>
      </c>
      <c r="C142" s="34">
        <v>2017</v>
      </c>
      <c r="D142" s="34">
        <v>1</v>
      </c>
      <c r="E142" s="34">
        <v>0</v>
      </c>
      <c r="F142" s="34">
        <v>0</v>
      </c>
      <c r="G142" s="35">
        <f>Tabla2[[#This Row],[HOMBRES]]+Tabla2[[#This Row],[MUJERES]]+Tabla2[[#This Row],[INDETERMINADO]]</f>
        <v>1</v>
      </c>
    </row>
    <row r="143" spans="2:7" ht="15" hidden="1" x14ac:dyDescent="0.25">
      <c r="B143" s="33" t="s">
        <v>217</v>
      </c>
      <c r="C143" s="34">
        <v>2017</v>
      </c>
      <c r="D143" s="34">
        <v>0</v>
      </c>
      <c r="E143" s="34">
        <v>4</v>
      </c>
      <c r="F143" s="34">
        <v>0</v>
      </c>
      <c r="G143" s="35">
        <f>Tabla2[[#This Row],[HOMBRES]]+Tabla2[[#This Row],[MUJERES]]+Tabla2[[#This Row],[INDETERMINADO]]</f>
        <v>4</v>
      </c>
    </row>
    <row r="144" spans="2:7" ht="15" hidden="1" x14ac:dyDescent="0.25">
      <c r="B144" s="33" t="s">
        <v>218</v>
      </c>
      <c r="C144" s="34">
        <v>2017</v>
      </c>
      <c r="D144" s="34">
        <v>0</v>
      </c>
      <c r="E144" s="34">
        <v>0</v>
      </c>
      <c r="F144" s="34">
        <v>0</v>
      </c>
      <c r="G144" s="35">
        <f>Tabla2[[#This Row],[HOMBRES]]+Tabla2[[#This Row],[MUJERES]]+Tabla2[[#This Row],[INDETERMINADO]]</f>
        <v>0</v>
      </c>
    </row>
    <row r="145" spans="2:7" ht="15" hidden="1" x14ac:dyDescent="0.25">
      <c r="B145" s="33" t="s">
        <v>219</v>
      </c>
      <c r="C145" s="34">
        <v>2017</v>
      </c>
      <c r="D145" s="34">
        <v>0</v>
      </c>
      <c r="E145" s="34">
        <v>0</v>
      </c>
      <c r="F145" s="34">
        <v>0</v>
      </c>
      <c r="G145" s="35">
        <f>Tabla2[[#This Row],[HOMBRES]]+Tabla2[[#This Row],[MUJERES]]+Tabla2[[#This Row],[INDETERMINADO]]</f>
        <v>0</v>
      </c>
    </row>
    <row r="146" spans="2:7" ht="15" hidden="1" x14ac:dyDescent="0.25">
      <c r="B146" s="33" t="s">
        <v>220</v>
      </c>
      <c r="C146" s="34">
        <v>2017</v>
      </c>
      <c r="D146" s="34">
        <v>1</v>
      </c>
      <c r="E146" s="34">
        <v>2</v>
      </c>
      <c r="F146" s="34">
        <v>0</v>
      </c>
      <c r="G146" s="35">
        <f>Tabla2[[#This Row],[HOMBRES]]+Tabla2[[#This Row],[MUJERES]]+Tabla2[[#This Row],[INDETERMINADO]]</f>
        <v>3</v>
      </c>
    </row>
    <row r="147" spans="2:7" ht="15" hidden="1" x14ac:dyDescent="0.25">
      <c r="B147" s="33" t="s">
        <v>221</v>
      </c>
      <c r="C147" s="34">
        <v>2017</v>
      </c>
      <c r="D147" s="34">
        <v>1</v>
      </c>
      <c r="E147" s="34">
        <v>0</v>
      </c>
      <c r="F147" s="34">
        <v>0</v>
      </c>
      <c r="G147" s="35">
        <f>Tabla2[[#This Row],[HOMBRES]]+Tabla2[[#This Row],[MUJERES]]+Tabla2[[#This Row],[INDETERMINADO]]</f>
        <v>1</v>
      </c>
    </row>
    <row r="148" spans="2:7" ht="15" hidden="1" x14ac:dyDescent="0.25">
      <c r="B148" s="33" t="s">
        <v>222</v>
      </c>
      <c r="C148" s="34">
        <v>2017</v>
      </c>
      <c r="D148" s="34">
        <v>7</v>
      </c>
      <c r="E148" s="34">
        <v>3</v>
      </c>
      <c r="F148" s="34">
        <v>0</v>
      </c>
      <c r="G148" s="35">
        <f>Tabla2[[#This Row],[HOMBRES]]+Tabla2[[#This Row],[MUJERES]]+Tabla2[[#This Row],[INDETERMINADO]]</f>
        <v>10</v>
      </c>
    </row>
    <row r="149" spans="2:7" ht="15" hidden="1" x14ac:dyDescent="0.25">
      <c r="B149" s="33" t="s">
        <v>223</v>
      </c>
      <c r="C149" s="34">
        <v>2017</v>
      </c>
      <c r="D149" s="36">
        <v>1256</v>
      </c>
      <c r="E149" s="36">
        <v>1247</v>
      </c>
      <c r="F149" s="34">
        <v>0</v>
      </c>
      <c r="G149" s="37">
        <f>Tabla2[[#This Row],[HOMBRES]]+Tabla2[[#This Row],[MUJERES]]+Tabla2[[#This Row],[INDETERMINADO]]</f>
        <v>2503</v>
      </c>
    </row>
    <row r="150" spans="2:7" ht="15" hidden="1" x14ac:dyDescent="0.25">
      <c r="B150" s="33" t="s">
        <v>224</v>
      </c>
      <c r="C150" s="34">
        <v>2017</v>
      </c>
      <c r="D150" s="34">
        <v>0</v>
      </c>
      <c r="E150" s="34">
        <v>0</v>
      </c>
      <c r="F150" s="34">
        <v>0</v>
      </c>
      <c r="G150" s="35">
        <f>Tabla2[[#This Row],[HOMBRES]]+Tabla2[[#This Row],[MUJERES]]+Tabla2[[#This Row],[INDETERMINADO]]</f>
        <v>0</v>
      </c>
    </row>
    <row r="151" spans="2:7" ht="15" hidden="1" x14ac:dyDescent="0.25">
      <c r="B151" s="33" t="s">
        <v>225</v>
      </c>
      <c r="C151" s="34">
        <v>2017</v>
      </c>
      <c r="D151" s="34">
        <v>0</v>
      </c>
      <c r="E151" s="34">
        <v>0</v>
      </c>
      <c r="F151" s="34">
        <v>0</v>
      </c>
      <c r="G151" s="35">
        <f>Tabla2[[#This Row],[HOMBRES]]+Tabla2[[#This Row],[MUJERES]]+Tabla2[[#This Row],[INDETERMINADO]]</f>
        <v>0</v>
      </c>
    </row>
    <row r="152" spans="2:7" ht="15" hidden="1" x14ac:dyDescent="0.25">
      <c r="B152" s="33" t="s">
        <v>226</v>
      </c>
      <c r="C152" s="34">
        <v>2017</v>
      </c>
      <c r="D152" s="34">
        <v>1</v>
      </c>
      <c r="E152" s="34">
        <v>0</v>
      </c>
      <c r="F152" s="34">
        <v>0</v>
      </c>
      <c r="G152" s="35">
        <f>Tabla2[[#This Row],[HOMBRES]]+Tabla2[[#This Row],[MUJERES]]+Tabla2[[#This Row],[INDETERMINADO]]</f>
        <v>1</v>
      </c>
    </row>
    <row r="153" spans="2:7" ht="15" x14ac:dyDescent="0.25">
      <c r="B153" s="33" t="s">
        <v>207</v>
      </c>
      <c r="C153" s="34">
        <v>2018</v>
      </c>
      <c r="D153" s="34">
        <v>22</v>
      </c>
      <c r="E153" s="34">
        <v>18</v>
      </c>
      <c r="F153" s="34">
        <v>0</v>
      </c>
      <c r="G153" s="35">
        <f>Tabla2[[#This Row],[HOMBRES]]+Tabla2[[#This Row],[MUJERES]]+Tabla2[[#This Row],[INDETERMINADO]]</f>
        <v>40</v>
      </c>
    </row>
    <row r="154" spans="2:7" ht="15" hidden="1" x14ac:dyDescent="0.25">
      <c r="B154" s="33" t="s">
        <v>208</v>
      </c>
      <c r="C154" s="34">
        <v>2018</v>
      </c>
      <c r="D154" s="34">
        <v>0</v>
      </c>
      <c r="E154" s="34">
        <v>0</v>
      </c>
      <c r="F154" s="34">
        <v>0</v>
      </c>
      <c r="G154" s="35">
        <f>Tabla2[[#This Row],[HOMBRES]]+Tabla2[[#This Row],[MUJERES]]+Tabla2[[#This Row],[INDETERMINADO]]</f>
        <v>0</v>
      </c>
    </row>
    <row r="155" spans="2:7" ht="15" hidden="1" x14ac:dyDescent="0.25">
      <c r="B155" s="33" t="s">
        <v>209</v>
      </c>
      <c r="C155" s="34">
        <v>2018</v>
      </c>
      <c r="D155" s="34">
        <v>0</v>
      </c>
      <c r="E155" s="34">
        <v>0</v>
      </c>
      <c r="F155" s="34">
        <v>0</v>
      </c>
      <c r="G155" s="35">
        <f>Tabla2[[#This Row],[HOMBRES]]+Tabla2[[#This Row],[MUJERES]]+Tabla2[[#This Row],[INDETERMINADO]]</f>
        <v>0</v>
      </c>
    </row>
    <row r="156" spans="2:7" ht="15" hidden="1" x14ac:dyDescent="0.25">
      <c r="B156" s="33" t="s">
        <v>210</v>
      </c>
      <c r="C156" s="34">
        <v>2018</v>
      </c>
      <c r="D156" s="34">
        <v>0</v>
      </c>
      <c r="E156" s="34">
        <v>0</v>
      </c>
      <c r="F156" s="34">
        <v>0</v>
      </c>
      <c r="G156" s="35">
        <f>Tabla2[[#This Row],[HOMBRES]]+Tabla2[[#This Row],[MUJERES]]+Tabla2[[#This Row],[INDETERMINADO]]</f>
        <v>0</v>
      </c>
    </row>
    <row r="157" spans="2:7" ht="15" hidden="1" x14ac:dyDescent="0.25">
      <c r="B157" s="33" t="s">
        <v>211</v>
      </c>
      <c r="C157" s="34">
        <v>2018</v>
      </c>
      <c r="D157" s="34">
        <v>0</v>
      </c>
      <c r="E157" s="34">
        <v>0</v>
      </c>
      <c r="F157" s="34">
        <v>0</v>
      </c>
      <c r="G157" s="35">
        <f>Tabla2[[#This Row],[HOMBRES]]+Tabla2[[#This Row],[MUJERES]]+Tabla2[[#This Row],[INDETERMINADO]]</f>
        <v>0</v>
      </c>
    </row>
    <row r="158" spans="2:7" ht="15" hidden="1" x14ac:dyDescent="0.25">
      <c r="B158" s="33" t="s">
        <v>212</v>
      </c>
      <c r="C158" s="34">
        <v>2018</v>
      </c>
      <c r="D158" s="34">
        <v>0</v>
      </c>
      <c r="E158" s="34">
        <v>0</v>
      </c>
      <c r="F158" s="34">
        <v>0</v>
      </c>
      <c r="G158" s="35">
        <f>Tabla2[[#This Row],[HOMBRES]]+Tabla2[[#This Row],[MUJERES]]+Tabla2[[#This Row],[INDETERMINADO]]</f>
        <v>0</v>
      </c>
    </row>
    <row r="159" spans="2:7" ht="15" hidden="1" x14ac:dyDescent="0.25">
      <c r="B159" s="33" t="s">
        <v>213</v>
      </c>
      <c r="C159" s="34">
        <v>2018</v>
      </c>
      <c r="D159" s="34">
        <v>0</v>
      </c>
      <c r="E159" s="34">
        <v>0</v>
      </c>
      <c r="F159" s="34">
        <v>0</v>
      </c>
      <c r="G159" s="35">
        <f>Tabla2[[#This Row],[HOMBRES]]+Tabla2[[#This Row],[MUJERES]]+Tabla2[[#This Row],[INDETERMINADO]]</f>
        <v>0</v>
      </c>
    </row>
    <row r="160" spans="2:7" ht="15" hidden="1" x14ac:dyDescent="0.25">
      <c r="B160" s="33" t="s">
        <v>214</v>
      </c>
      <c r="C160" s="34">
        <v>2018</v>
      </c>
      <c r="D160" s="34">
        <v>0</v>
      </c>
      <c r="E160" s="34">
        <v>0</v>
      </c>
      <c r="F160" s="34">
        <v>0</v>
      </c>
      <c r="G160" s="35">
        <f>Tabla2[[#This Row],[HOMBRES]]+Tabla2[[#This Row],[MUJERES]]+Tabla2[[#This Row],[INDETERMINADO]]</f>
        <v>0</v>
      </c>
    </row>
    <row r="161" spans="2:7" ht="15" hidden="1" x14ac:dyDescent="0.25">
      <c r="B161" s="33" t="s">
        <v>215</v>
      </c>
      <c r="C161" s="34">
        <v>2018</v>
      </c>
      <c r="D161" s="34">
        <v>2</v>
      </c>
      <c r="E161" s="34">
        <v>2</v>
      </c>
      <c r="F161" s="34">
        <v>0</v>
      </c>
      <c r="G161" s="35">
        <f>Tabla2[[#This Row],[HOMBRES]]+Tabla2[[#This Row],[MUJERES]]+Tabla2[[#This Row],[INDETERMINADO]]</f>
        <v>4</v>
      </c>
    </row>
    <row r="162" spans="2:7" ht="15" hidden="1" x14ac:dyDescent="0.25">
      <c r="B162" s="33" t="s">
        <v>216</v>
      </c>
      <c r="C162" s="34">
        <v>2018</v>
      </c>
      <c r="D162" s="34">
        <v>0</v>
      </c>
      <c r="E162" s="34">
        <v>1</v>
      </c>
      <c r="F162" s="34">
        <v>0</v>
      </c>
      <c r="G162" s="35">
        <f>Tabla2[[#This Row],[HOMBRES]]+Tabla2[[#This Row],[MUJERES]]+Tabla2[[#This Row],[INDETERMINADO]]</f>
        <v>1</v>
      </c>
    </row>
    <row r="163" spans="2:7" ht="15" hidden="1" x14ac:dyDescent="0.25">
      <c r="B163" s="33" t="s">
        <v>217</v>
      </c>
      <c r="C163" s="34">
        <v>2018</v>
      </c>
      <c r="D163" s="34">
        <v>4</v>
      </c>
      <c r="E163" s="34">
        <v>3</v>
      </c>
      <c r="F163" s="34">
        <v>0</v>
      </c>
      <c r="G163" s="35">
        <f>Tabla2[[#This Row],[HOMBRES]]+Tabla2[[#This Row],[MUJERES]]+Tabla2[[#This Row],[INDETERMINADO]]</f>
        <v>7</v>
      </c>
    </row>
    <row r="164" spans="2:7" ht="15" x14ac:dyDescent="0.25">
      <c r="B164" s="33" t="s">
        <v>207</v>
      </c>
      <c r="C164" s="34">
        <v>2019</v>
      </c>
      <c r="D164" s="38">
        <v>8</v>
      </c>
      <c r="E164" s="38">
        <v>13</v>
      </c>
      <c r="F164" s="38">
        <v>0</v>
      </c>
      <c r="G164" s="39">
        <f>Tabla2[[#This Row],[HOMBRES]]+Tabla2[[#This Row],[MUJERES]]+Tabla2[[#This Row],[INDETERMINADO]]</f>
        <v>21</v>
      </c>
    </row>
    <row r="165" spans="2:7" ht="15" hidden="1" x14ac:dyDescent="0.25">
      <c r="B165" s="33" t="s">
        <v>219</v>
      </c>
      <c r="C165" s="34">
        <v>2018</v>
      </c>
      <c r="D165" s="34">
        <v>0</v>
      </c>
      <c r="E165" s="34">
        <v>1</v>
      </c>
      <c r="F165" s="34">
        <v>0</v>
      </c>
      <c r="G165" s="35">
        <f>Tabla2[[#This Row],[HOMBRES]]+Tabla2[[#This Row],[MUJERES]]+Tabla2[[#This Row],[INDETERMINADO]]</f>
        <v>1</v>
      </c>
    </row>
    <row r="166" spans="2:7" ht="15" hidden="1" x14ac:dyDescent="0.25">
      <c r="B166" s="33" t="s">
        <v>220</v>
      </c>
      <c r="C166" s="34">
        <v>2018</v>
      </c>
      <c r="D166" s="34">
        <v>2</v>
      </c>
      <c r="E166" s="34">
        <v>2</v>
      </c>
      <c r="F166" s="34">
        <v>0</v>
      </c>
      <c r="G166" s="35">
        <f>Tabla2[[#This Row],[HOMBRES]]+Tabla2[[#This Row],[MUJERES]]+Tabla2[[#This Row],[INDETERMINADO]]</f>
        <v>4</v>
      </c>
    </row>
    <row r="167" spans="2:7" ht="15" hidden="1" x14ac:dyDescent="0.25">
      <c r="B167" s="33" t="s">
        <v>221</v>
      </c>
      <c r="C167" s="34">
        <v>2018</v>
      </c>
      <c r="D167" s="34">
        <v>0</v>
      </c>
      <c r="E167" s="34">
        <v>0</v>
      </c>
      <c r="F167" s="34">
        <v>0</v>
      </c>
      <c r="G167" s="35">
        <f>Tabla2[[#This Row],[HOMBRES]]+Tabla2[[#This Row],[MUJERES]]+Tabla2[[#This Row],[INDETERMINADO]]</f>
        <v>0</v>
      </c>
    </row>
    <row r="168" spans="2:7" ht="15" hidden="1" x14ac:dyDescent="0.25">
      <c r="B168" s="33" t="s">
        <v>222</v>
      </c>
      <c r="C168" s="34">
        <v>2018</v>
      </c>
      <c r="D168" s="34">
        <v>2</v>
      </c>
      <c r="E168" s="34">
        <v>7</v>
      </c>
      <c r="F168" s="34">
        <v>0</v>
      </c>
      <c r="G168" s="35">
        <f>Tabla2[[#This Row],[HOMBRES]]+Tabla2[[#This Row],[MUJERES]]+Tabla2[[#This Row],[INDETERMINADO]]</f>
        <v>9</v>
      </c>
    </row>
    <row r="169" spans="2:7" ht="15" x14ac:dyDescent="0.25">
      <c r="B169" s="33" t="s">
        <v>207</v>
      </c>
      <c r="C169" s="34">
        <v>2020</v>
      </c>
      <c r="D169" s="38">
        <v>75</v>
      </c>
      <c r="E169" s="38">
        <v>77</v>
      </c>
      <c r="F169" s="38">
        <v>0</v>
      </c>
      <c r="G169" s="39">
        <f>Tabla2[[#This Row],[HOMBRES]]+Tabla2[[#This Row],[MUJERES]]+Tabla2[[#This Row],[INDETERMINADO]]</f>
        <v>152</v>
      </c>
    </row>
    <row r="170" spans="2:7" ht="15" x14ac:dyDescent="0.25">
      <c r="B170" s="78" t="s">
        <v>207</v>
      </c>
      <c r="C170" s="79">
        <v>2021</v>
      </c>
      <c r="D170" s="80">
        <v>72</v>
      </c>
      <c r="E170" s="80">
        <v>56</v>
      </c>
      <c r="F170" s="80">
        <v>0</v>
      </c>
      <c r="G170" s="81">
        <f>Tabla2[[#This Row],[HOMBRES]]+Tabla2[[#This Row],[MUJERES]]+Tabla2[[#This Row],[INDETERMINADO]]</f>
        <v>128</v>
      </c>
    </row>
    <row r="171" spans="2:7" ht="15" hidden="1" x14ac:dyDescent="0.25">
      <c r="B171" s="33" t="s">
        <v>225</v>
      </c>
      <c r="C171" s="34">
        <v>2018</v>
      </c>
      <c r="D171" s="34">
        <v>0</v>
      </c>
      <c r="E171" s="34">
        <v>0</v>
      </c>
      <c r="F171" s="34">
        <v>0</v>
      </c>
      <c r="G171" s="35">
        <f>Tabla2[[#This Row],[HOMBRES]]+Tabla2[[#This Row],[MUJERES]]+Tabla2[[#This Row],[INDETERMINADO]]</f>
        <v>0</v>
      </c>
    </row>
    <row r="172" spans="2:7" ht="15" hidden="1" x14ac:dyDescent="0.25">
      <c r="B172" s="33" t="s">
        <v>226</v>
      </c>
      <c r="C172" s="34">
        <v>2018</v>
      </c>
      <c r="D172" s="34">
        <v>2</v>
      </c>
      <c r="E172" s="34">
        <v>1</v>
      </c>
      <c r="F172" s="34">
        <v>0</v>
      </c>
      <c r="G172" s="35">
        <f>Tabla2[[#This Row],[HOMBRES]]+Tabla2[[#This Row],[MUJERES]]+Tabla2[[#This Row],[INDETERMINADO]]</f>
        <v>3</v>
      </c>
    </row>
    <row r="173" spans="2:7" ht="15" x14ac:dyDescent="0.25">
      <c r="B173" s="33" t="s">
        <v>218</v>
      </c>
      <c r="C173" s="34">
        <v>2018</v>
      </c>
      <c r="D173" s="34">
        <v>0</v>
      </c>
      <c r="E173" s="34">
        <v>0</v>
      </c>
      <c r="F173" s="34">
        <v>0</v>
      </c>
      <c r="G173" s="35">
        <f>Tabla2[[#This Row],[HOMBRES]]+Tabla2[[#This Row],[MUJERES]]+Tabla2[[#This Row],[INDETERMINADO]]</f>
        <v>0</v>
      </c>
    </row>
    <row r="174" spans="2:7" ht="15" hidden="1" x14ac:dyDescent="0.25">
      <c r="B174" s="33" t="s">
        <v>208</v>
      </c>
      <c r="C174" s="34">
        <v>2019</v>
      </c>
      <c r="D174" s="38">
        <v>0</v>
      </c>
      <c r="E174" s="38">
        <v>0</v>
      </c>
      <c r="F174" s="38">
        <v>0</v>
      </c>
      <c r="G174" s="39">
        <f>Tabla2[[#This Row],[HOMBRES]]+Tabla2[[#This Row],[MUJERES]]+Tabla2[[#This Row],[INDETERMINADO]]</f>
        <v>0</v>
      </c>
    </row>
    <row r="175" spans="2:7" ht="15" hidden="1" x14ac:dyDescent="0.25">
      <c r="B175" s="33" t="s">
        <v>209</v>
      </c>
      <c r="C175" s="34">
        <v>2019</v>
      </c>
      <c r="D175" s="38">
        <v>0</v>
      </c>
      <c r="E175" s="38">
        <v>0</v>
      </c>
      <c r="F175" s="38">
        <v>0</v>
      </c>
      <c r="G175" s="39">
        <f>Tabla2[[#This Row],[HOMBRES]]+Tabla2[[#This Row],[MUJERES]]+Tabla2[[#This Row],[INDETERMINADO]]</f>
        <v>0</v>
      </c>
    </row>
    <row r="176" spans="2:7" ht="15" hidden="1" x14ac:dyDescent="0.25">
      <c r="B176" s="33" t="s">
        <v>210</v>
      </c>
      <c r="C176" s="34">
        <v>2019</v>
      </c>
      <c r="D176" s="38">
        <v>0</v>
      </c>
      <c r="E176" s="38">
        <v>0</v>
      </c>
      <c r="F176" s="38">
        <v>0</v>
      </c>
      <c r="G176" s="39">
        <f>Tabla2[[#This Row],[HOMBRES]]+Tabla2[[#This Row],[MUJERES]]+Tabla2[[#This Row],[INDETERMINADO]]</f>
        <v>0</v>
      </c>
    </row>
    <row r="177" spans="2:7" ht="15" hidden="1" x14ac:dyDescent="0.25">
      <c r="B177" s="33" t="s">
        <v>211</v>
      </c>
      <c r="C177" s="34">
        <v>2019</v>
      </c>
      <c r="D177" s="38">
        <v>0</v>
      </c>
      <c r="E177" s="38">
        <v>0</v>
      </c>
      <c r="F177" s="38">
        <v>0</v>
      </c>
      <c r="G177" s="39">
        <f>Tabla2[[#This Row],[HOMBRES]]+Tabla2[[#This Row],[MUJERES]]+Tabla2[[#This Row],[INDETERMINADO]]</f>
        <v>0</v>
      </c>
    </row>
    <row r="178" spans="2:7" ht="15" hidden="1" x14ac:dyDescent="0.25">
      <c r="B178" s="33" t="s">
        <v>212</v>
      </c>
      <c r="C178" s="34">
        <v>2019</v>
      </c>
      <c r="D178" s="38">
        <v>0</v>
      </c>
      <c r="E178" s="38">
        <v>0</v>
      </c>
      <c r="F178" s="38">
        <v>0</v>
      </c>
      <c r="G178" s="39">
        <f>Tabla2[[#This Row],[HOMBRES]]+Tabla2[[#This Row],[MUJERES]]+Tabla2[[#This Row],[INDETERMINADO]]</f>
        <v>0</v>
      </c>
    </row>
    <row r="179" spans="2:7" ht="15" hidden="1" x14ac:dyDescent="0.25">
      <c r="B179" s="33" t="s">
        <v>213</v>
      </c>
      <c r="C179" s="34">
        <v>2019</v>
      </c>
      <c r="D179" s="38">
        <v>0</v>
      </c>
      <c r="E179" s="38">
        <v>0</v>
      </c>
      <c r="F179" s="38">
        <v>0</v>
      </c>
      <c r="G179" s="39">
        <f>Tabla2[[#This Row],[HOMBRES]]+Tabla2[[#This Row],[MUJERES]]+Tabla2[[#This Row],[INDETERMINADO]]</f>
        <v>0</v>
      </c>
    </row>
    <row r="180" spans="2:7" ht="15" hidden="1" x14ac:dyDescent="0.25">
      <c r="B180" s="33" t="s">
        <v>214</v>
      </c>
      <c r="C180" s="34">
        <v>2019</v>
      </c>
      <c r="D180" s="38">
        <v>0</v>
      </c>
      <c r="E180" s="38">
        <v>0</v>
      </c>
      <c r="F180" s="38">
        <v>0</v>
      </c>
      <c r="G180" s="39">
        <f>Tabla2[[#This Row],[HOMBRES]]+Tabla2[[#This Row],[MUJERES]]+Tabla2[[#This Row],[INDETERMINADO]]</f>
        <v>0</v>
      </c>
    </row>
    <row r="181" spans="2:7" ht="15" hidden="1" x14ac:dyDescent="0.25">
      <c r="B181" s="33" t="s">
        <v>215</v>
      </c>
      <c r="C181" s="34">
        <v>2019</v>
      </c>
      <c r="D181" s="38">
        <v>1</v>
      </c>
      <c r="E181" s="38">
        <v>3</v>
      </c>
      <c r="F181" s="38">
        <v>0</v>
      </c>
      <c r="G181" s="39">
        <f>Tabla2[[#This Row],[HOMBRES]]+Tabla2[[#This Row],[MUJERES]]+Tabla2[[#This Row],[INDETERMINADO]]</f>
        <v>4</v>
      </c>
    </row>
    <row r="182" spans="2:7" ht="15" hidden="1" x14ac:dyDescent="0.25">
      <c r="B182" s="33" t="s">
        <v>216</v>
      </c>
      <c r="C182" s="34">
        <v>2019</v>
      </c>
      <c r="D182" s="38">
        <v>0</v>
      </c>
      <c r="E182" s="38">
        <v>1</v>
      </c>
      <c r="F182" s="38">
        <v>0</v>
      </c>
      <c r="G182" s="39">
        <f>Tabla2[[#This Row],[HOMBRES]]+Tabla2[[#This Row],[MUJERES]]+Tabla2[[#This Row],[INDETERMINADO]]</f>
        <v>1</v>
      </c>
    </row>
    <row r="183" spans="2:7" ht="15" hidden="1" x14ac:dyDescent="0.25">
      <c r="B183" s="33" t="s">
        <v>217</v>
      </c>
      <c r="C183" s="34">
        <v>2019</v>
      </c>
      <c r="D183" s="38">
        <v>1</v>
      </c>
      <c r="E183" s="38">
        <v>1</v>
      </c>
      <c r="F183" s="38">
        <v>0</v>
      </c>
      <c r="G183" s="39">
        <f>Tabla2[[#This Row],[HOMBRES]]+Tabla2[[#This Row],[MUJERES]]+Tabla2[[#This Row],[INDETERMINADO]]</f>
        <v>2</v>
      </c>
    </row>
    <row r="184" spans="2:7" ht="15" x14ac:dyDescent="0.25">
      <c r="B184" s="33" t="s">
        <v>218</v>
      </c>
      <c r="C184" s="34">
        <v>2019</v>
      </c>
      <c r="D184" s="38">
        <v>0</v>
      </c>
      <c r="E184" s="38">
        <v>0</v>
      </c>
      <c r="F184" s="38">
        <v>0</v>
      </c>
      <c r="G184" s="39">
        <f>Tabla2[[#This Row],[HOMBRES]]+Tabla2[[#This Row],[MUJERES]]+Tabla2[[#This Row],[INDETERMINADO]]</f>
        <v>0</v>
      </c>
    </row>
    <row r="185" spans="2:7" ht="15" hidden="1" x14ac:dyDescent="0.25">
      <c r="B185" s="33" t="s">
        <v>219</v>
      </c>
      <c r="C185" s="34">
        <v>2019</v>
      </c>
      <c r="D185" s="38">
        <v>0</v>
      </c>
      <c r="E185" s="38">
        <v>0</v>
      </c>
      <c r="F185" s="38">
        <v>0</v>
      </c>
      <c r="G185" s="39">
        <f>Tabla2[[#This Row],[HOMBRES]]+Tabla2[[#This Row],[MUJERES]]+Tabla2[[#This Row],[INDETERMINADO]]</f>
        <v>0</v>
      </c>
    </row>
    <row r="186" spans="2:7" ht="15" hidden="1" x14ac:dyDescent="0.25">
      <c r="B186" s="33" t="s">
        <v>220</v>
      </c>
      <c r="C186" s="34">
        <v>2019</v>
      </c>
      <c r="D186" s="38">
        <v>0</v>
      </c>
      <c r="E186" s="38">
        <v>1</v>
      </c>
      <c r="F186" s="38">
        <v>0</v>
      </c>
      <c r="G186" s="39">
        <f>Tabla2[[#This Row],[HOMBRES]]+Tabla2[[#This Row],[MUJERES]]+Tabla2[[#This Row],[INDETERMINADO]]</f>
        <v>1</v>
      </c>
    </row>
    <row r="187" spans="2:7" ht="15" hidden="1" x14ac:dyDescent="0.25">
      <c r="B187" s="33" t="s">
        <v>221</v>
      </c>
      <c r="C187" s="34">
        <v>2019</v>
      </c>
      <c r="D187" s="38">
        <v>0</v>
      </c>
      <c r="E187" s="38">
        <v>1</v>
      </c>
      <c r="F187" s="38">
        <v>0</v>
      </c>
      <c r="G187" s="39">
        <f>Tabla2[[#This Row],[HOMBRES]]+Tabla2[[#This Row],[MUJERES]]+Tabla2[[#This Row],[INDETERMINADO]]</f>
        <v>1</v>
      </c>
    </row>
    <row r="188" spans="2:7" ht="15" hidden="1" x14ac:dyDescent="0.25">
      <c r="B188" s="33" t="s">
        <v>222</v>
      </c>
      <c r="C188" s="34">
        <v>2019</v>
      </c>
      <c r="D188" s="38">
        <v>2</v>
      </c>
      <c r="E188" s="38">
        <v>5</v>
      </c>
      <c r="F188" s="38">
        <v>0</v>
      </c>
      <c r="G188" s="39">
        <f>Tabla2[[#This Row],[HOMBRES]]+Tabla2[[#This Row],[MUJERES]]+Tabla2[[#This Row],[INDETERMINADO]]</f>
        <v>7</v>
      </c>
    </row>
    <row r="189" spans="2:7" ht="15" x14ac:dyDescent="0.25">
      <c r="B189" s="33" t="s">
        <v>218</v>
      </c>
      <c r="C189" s="34">
        <v>2020</v>
      </c>
      <c r="D189" s="38">
        <v>68</v>
      </c>
      <c r="E189" s="38">
        <v>73</v>
      </c>
      <c r="F189" s="38">
        <v>0</v>
      </c>
      <c r="G189" s="39">
        <f>Tabla2[[#This Row],[HOMBRES]]+Tabla2[[#This Row],[MUJERES]]+Tabla2[[#This Row],[INDETERMINADO]]</f>
        <v>141</v>
      </c>
    </row>
    <row r="190" spans="2:7" ht="15" x14ac:dyDescent="0.25">
      <c r="B190" s="33" t="s">
        <v>218</v>
      </c>
      <c r="C190" s="79">
        <v>2021</v>
      </c>
      <c r="D190" s="80">
        <v>53</v>
      </c>
      <c r="E190" s="80">
        <v>48</v>
      </c>
      <c r="F190" s="80">
        <v>0</v>
      </c>
      <c r="G190" s="81">
        <f>Tabla2[[#This Row],[HOMBRES]]+Tabla2[[#This Row],[MUJERES]]+Tabla2[[#This Row],[INDETERMINADO]]</f>
        <v>101</v>
      </c>
    </row>
    <row r="191" spans="2:7" ht="15" hidden="1" x14ac:dyDescent="0.25">
      <c r="B191" s="33" t="s">
        <v>225</v>
      </c>
      <c r="C191" s="34">
        <v>2019</v>
      </c>
      <c r="D191" s="38">
        <v>0</v>
      </c>
      <c r="E191" s="38">
        <v>0</v>
      </c>
      <c r="F191" s="38">
        <v>0</v>
      </c>
      <c r="G191" s="39">
        <f>Tabla2[[#This Row],[HOMBRES]]+Tabla2[[#This Row],[MUJERES]]+Tabla2[[#This Row],[INDETERMINADO]]</f>
        <v>0</v>
      </c>
    </row>
    <row r="192" spans="2:7" ht="15" hidden="1" x14ac:dyDescent="0.25">
      <c r="B192" s="33" t="s">
        <v>226</v>
      </c>
      <c r="C192" s="34">
        <v>2019</v>
      </c>
      <c r="D192" s="38">
        <v>1</v>
      </c>
      <c r="E192" s="38">
        <v>1</v>
      </c>
      <c r="F192" s="38">
        <v>0</v>
      </c>
      <c r="G192" s="39">
        <f>Tabla2[[#This Row],[HOMBRES]]+Tabla2[[#This Row],[MUJERES]]+Tabla2[[#This Row],[INDETERMINADO]]</f>
        <v>2</v>
      </c>
    </row>
    <row r="193" spans="2:7" ht="15" x14ac:dyDescent="0.25">
      <c r="B193" s="33" t="s">
        <v>223</v>
      </c>
      <c r="C193" s="34">
        <v>2018</v>
      </c>
      <c r="D193" s="36">
        <v>1212</v>
      </c>
      <c r="E193" s="36">
        <v>1172</v>
      </c>
      <c r="F193" s="34">
        <v>0</v>
      </c>
      <c r="G193" s="37">
        <f>Tabla2[[#This Row],[HOMBRES]]+Tabla2[[#This Row],[MUJERES]]+Tabla2[[#This Row],[INDETERMINADO]]</f>
        <v>2384</v>
      </c>
    </row>
    <row r="194" spans="2:7" ht="15" hidden="1" x14ac:dyDescent="0.25">
      <c r="B194" s="33" t="s">
        <v>208</v>
      </c>
      <c r="C194" s="34">
        <v>2020</v>
      </c>
      <c r="D194" s="38">
        <v>6</v>
      </c>
      <c r="E194" s="38">
        <v>5</v>
      </c>
      <c r="F194" s="38">
        <v>0</v>
      </c>
      <c r="G194" s="39">
        <f>Tabla2[[#This Row],[HOMBRES]]+Tabla2[[#This Row],[MUJERES]]+Tabla2[[#This Row],[INDETERMINADO]]</f>
        <v>11</v>
      </c>
    </row>
    <row r="195" spans="2:7" ht="15" hidden="1" x14ac:dyDescent="0.25">
      <c r="B195" s="33" t="s">
        <v>209</v>
      </c>
      <c r="C195" s="34">
        <v>2020</v>
      </c>
      <c r="D195" s="38">
        <v>2</v>
      </c>
      <c r="E195" s="38">
        <v>1</v>
      </c>
      <c r="F195" s="38">
        <v>0</v>
      </c>
      <c r="G195" s="39">
        <f>Tabla2[[#This Row],[HOMBRES]]+Tabla2[[#This Row],[MUJERES]]+Tabla2[[#This Row],[INDETERMINADO]]</f>
        <v>3</v>
      </c>
    </row>
    <row r="196" spans="2:7" ht="15" hidden="1" x14ac:dyDescent="0.25">
      <c r="B196" s="33" t="s">
        <v>210</v>
      </c>
      <c r="C196" s="34">
        <v>2020</v>
      </c>
      <c r="D196" s="38">
        <v>9</v>
      </c>
      <c r="E196" s="38">
        <v>12</v>
      </c>
      <c r="F196" s="38">
        <v>0</v>
      </c>
      <c r="G196" s="39">
        <f>Tabla2[[#This Row],[HOMBRES]]+Tabla2[[#This Row],[MUJERES]]+Tabla2[[#This Row],[INDETERMINADO]]</f>
        <v>21</v>
      </c>
    </row>
    <row r="197" spans="2:7" ht="15" hidden="1" x14ac:dyDescent="0.25">
      <c r="B197" s="33" t="s">
        <v>211</v>
      </c>
      <c r="C197" s="34">
        <v>2020</v>
      </c>
      <c r="D197" s="38">
        <v>5</v>
      </c>
      <c r="E197" s="38">
        <v>7</v>
      </c>
      <c r="F197" s="38">
        <v>0</v>
      </c>
      <c r="G197" s="39">
        <f>Tabla2[[#This Row],[HOMBRES]]+Tabla2[[#This Row],[MUJERES]]+Tabla2[[#This Row],[INDETERMINADO]]</f>
        <v>12</v>
      </c>
    </row>
    <row r="198" spans="2:7" ht="15" hidden="1" x14ac:dyDescent="0.25">
      <c r="B198" s="33" t="s">
        <v>212</v>
      </c>
      <c r="C198" s="34">
        <v>2020</v>
      </c>
      <c r="D198" s="38">
        <v>22</v>
      </c>
      <c r="E198" s="38">
        <v>19</v>
      </c>
      <c r="F198" s="38">
        <v>0</v>
      </c>
      <c r="G198" s="39">
        <f>Tabla2[[#This Row],[HOMBRES]]+Tabla2[[#This Row],[MUJERES]]+Tabla2[[#This Row],[INDETERMINADO]]</f>
        <v>41</v>
      </c>
    </row>
    <row r="199" spans="2:7" ht="15" hidden="1" x14ac:dyDescent="0.25">
      <c r="B199" s="33" t="s">
        <v>213</v>
      </c>
      <c r="C199" s="34">
        <v>2020</v>
      </c>
      <c r="D199" s="38">
        <v>25</v>
      </c>
      <c r="E199" s="38">
        <v>13</v>
      </c>
      <c r="F199" s="38">
        <v>0</v>
      </c>
      <c r="G199" s="39">
        <f>Tabla2[[#This Row],[HOMBRES]]+Tabla2[[#This Row],[MUJERES]]+Tabla2[[#This Row],[INDETERMINADO]]</f>
        <v>38</v>
      </c>
    </row>
    <row r="200" spans="2:7" ht="15" hidden="1" x14ac:dyDescent="0.25">
      <c r="B200" s="33" t="s">
        <v>214</v>
      </c>
      <c r="C200" s="34">
        <v>2020</v>
      </c>
      <c r="D200" s="38">
        <v>8</v>
      </c>
      <c r="E200" s="38">
        <v>5</v>
      </c>
      <c r="F200" s="38">
        <v>0</v>
      </c>
      <c r="G200" s="39">
        <f>Tabla2[[#This Row],[HOMBRES]]+Tabla2[[#This Row],[MUJERES]]+Tabla2[[#This Row],[INDETERMINADO]]</f>
        <v>13</v>
      </c>
    </row>
    <row r="201" spans="2:7" ht="15" hidden="1" x14ac:dyDescent="0.25">
      <c r="B201" s="33" t="s">
        <v>215</v>
      </c>
      <c r="C201" s="34">
        <v>2020</v>
      </c>
      <c r="D201" s="38">
        <v>12</v>
      </c>
      <c r="E201" s="38">
        <v>13</v>
      </c>
      <c r="F201" s="38">
        <v>0</v>
      </c>
      <c r="G201" s="39">
        <f>Tabla2[[#This Row],[HOMBRES]]+Tabla2[[#This Row],[MUJERES]]+Tabla2[[#This Row],[INDETERMINADO]]</f>
        <v>25</v>
      </c>
    </row>
    <row r="202" spans="2:7" ht="15.75" hidden="1" customHeight="1" x14ac:dyDescent="0.25">
      <c r="B202" s="33" t="s">
        <v>216</v>
      </c>
      <c r="C202" s="34">
        <v>2020</v>
      </c>
      <c r="D202" s="38">
        <v>17</v>
      </c>
      <c r="E202" s="38">
        <v>19</v>
      </c>
      <c r="F202" s="38">
        <v>0</v>
      </c>
      <c r="G202" s="39">
        <f>Tabla2[[#This Row],[HOMBRES]]+Tabla2[[#This Row],[MUJERES]]+Tabla2[[#This Row],[INDETERMINADO]]</f>
        <v>36</v>
      </c>
    </row>
    <row r="203" spans="2:7" ht="15.75" hidden="1" customHeight="1" x14ac:dyDescent="0.25">
      <c r="B203" s="33" t="s">
        <v>217</v>
      </c>
      <c r="C203" s="34">
        <v>2020</v>
      </c>
      <c r="D203" s="38">
        <v>22</v>
      </c>
      <c r="E203" s="38">
        <v>20</v>
      </c>
      <c r="F203" s="38">
        <v>0</v>
      </c>
      <c r="G203" s="39">
        <f>Tabla2[[#This Row],[HOMBRES]]+Tabla2[[#This Row],[MUJERES]]+Tabla2[[#This Row],[INDETERMINADO]]</f>
        <v>42</v>
      </c>
    </row>
    <row r="204" spans="2:7" ht="15.75" customHeight="1" x14ac:dyDescent="0.25">
      <c r="B204" s="33" t="s">
        <v>223</v>
      </c>
      <c r="C204" s="34">
        <v>2019</v>
      </c>
      <c r="D204" s="40">
        <v>1122</v>
      </c>
      <c r="E204" s="40">
        <v>1081</v>
      </c>
      <c r="F204" s="38">
        <v>0</v>
      </c>
      <c r="G204" s="41">
        <f>Tabla2[[#This Row],[HOMBRES]]+Tabla2[[#This Row],[MUJERES]]+Tabla2[[#This Row],[INDETERMINADO]]</f>
        <v>2203</v>
      </c>
    </row>
    <row r="205" spans="2:7" ht="15.75" hidden="1" customHeight="1" x14ac:dyDescent="0.25">
      <c r="B205" s="33" t="s">
        <v>219</v>
      </c>
      <c r="C205" s="34">
        <v>2020</v>
      </c>
      <c r="D205" s="38">
        <v>11</v>
      </c>
      <c r="E205" s="38">
        <v>8</v>
      </c>
      <c r="F205" s="38">
        <v>0</v>
      </c>
      <c r="G205" s="39">
        <f>Tabla2[[#This Row],[HOMBRES]]+Tabla2[[#This Row],[MUJERES]]+Tabla2[[#This Row],[INDETERMINADO]]</f>
        <v>19</v>
      </c>
    </row>
    <row r="206" spans="2:7" ht="15.75" hidden="1" customHeight="1" x14ac:dyDescent="0.25">
      <c r="B206" s="33" t="s">
        <v>220</v>
      </c>
      <c r="C206" s="34">
        <v>2020</v>
      </c>
      <c r="D206" s="38">
        <v>8</v>
      </c>
      <c r="E206" s="38">
        <v>5</v>
      </c>
      <c r="F206" s="38">
        <v>0</v>
      </c>
      <c r="G206" s="39">
        <f>Tabla2[[#This Row],[HOMBRES]]+Tabla2[[#This Row],[MUJERES]]+Tabla2[[#This Row],[INDETERMINADO]]</f>
        <v>13</v>
      </c>
    </row>
    <row r="207" spans="2:7" ht="15.75" hidden="1" customHeight="1" x14ac:dyDescent="0.25">
      <c r="B207" s="33" t="s">
        <v>221</v>
      </c>
      <c r="C207" s="34">
        <v>2020</v>
      </c>
      <c r="D207" s="38">
        <v>26</v>
      </c>
      <c r="E207" s="38">
        <v>30</v>
      </c>
      <c r="F207" s="38">
        <v>0</v>
      </c>
      <c r="G207" s="39">
        <f>Tabla2[[#This Row],[HOMBRES]]+Tabla2[[#This Row],[MUJERES]]+Tabla2[[#This Row],[INDETERMINADO]]</f>
        <v>56</v>
      </c>
    </row>
    <row r="208" spans="2:7" ht="15.75" hidden="1" customHeight="1" x14ac:dyDescent="0.25">
      <c r="B208" s="33" t="s">
        <v>222</v>
      </c>
      <c r="C208" s="34">
        <v>2020</v>
      </c>
      <c r="D208" s="38">
        <v>6</v>
      </c>
      <c r="E208" s="38">
        <v>7</v>
      </c>
      <c r="F208" s="38">
        <v>0</v>
      </c>
      <c r="G208" s="39">
        <f>Tabla2[[#This Row],[HOMBRES]]+Tabla2[[#This Row],[MUJERES]]+Tabla2[[#This Row],[INDETERMINADO]]</f>
        <v>13</v>
      </c>
    </row>
    <row r="209" spans="2:7" ht="15.75" customHeight="1" x14ac:dyDescent="0.25">
      <c r="B209" s="33" t="s">
        <v>223</v>
      </c>
      <c r="C209" s="34">
        <v>2020</v>
      </c>
      <c r="D209" s="38">
        <v>1128</v>
      </c>
      <c r="E209" s="38">
        <v>1029</v>
      </c>
      <c r="F209" s="38">
        <v>0</v>
      </c>
      <c r="G209" s="41">
        <f>Tabla2[[#This Row],[HOMBRES]]+Tabla2[[#This Row],[MUJERES]]+Tabla2[[#This Row],[INDETERMINADO]]</f>
        <v>2157</v>
      </c>
    </row>
    <row r="210" spans="2:7" ht="15.75" customHeight="1" x14ac:dyDescent="0.25">
      <c r="B210" s="33" t="s">
        <v>223</v>
      </c>
      <c r="C210" s="79">
        <v>2021</v>
      </c>
      <c r="D210" s="80">
        <v>352</v>
      </c>
      <c r="E210" s="80">
        <v>365</v>
      </c>
      <c r="F210" s="80">
        <v>0</v>
      </c>
      <c r="G210" s="81">
        <f>Tabla2[[#This Row],[HOMBRES]]+Tabla2[[#This Row],[MUJERES]]+Tabla2[[#This Row],[INDETERMINADO]]</f>
        <v>717</v>
      </c>
    </row>
    <row r="211" spans="2:7" ht="15.75" hidden="1" customHeight="1" x14ac:dyDescent="0.25">
      <c r="B211" s="33" t="s">
        <v>225</v>
      </c>
      <c r="C211" s="34">
        <v>2020</v>
      </c>
      <c r="D211" s="38">
        <v>24</v>
      </c>
      <c r="E211" s="38">
        <v>15</v>
      </c>
      <c r="F211" s="38">
        <v>0</v>
      </c>
      <c r="G211" s="39">
        <f>Tabla2[[#This Row],[HOMBRES]]+Tabla2[[#This Row],[MUJERES]]+Tabla2[[#This Row],[INDETERMINADO]]</f>
        <v>39</v>
      </c>
    </row>
    <row r="212" spans="2:7" ht="15.75" hidden="1" customHeight="1" x14ac:dyDescent="0.25">
      <c r="B212" s="42" t="s">
        <v>226</v>
      </c>
      <c r="C212" s="43">
        <v>2020</v>
      </c>
      <c r="D212" s="44">
        <v>29</v>
      </c>
      <c r="E212" s="44">
        <v>19</v>
      </c>
      <c r="F212" s="44">
        <v>0</v>
      </c>
      <c r="G212" s="45">
        <f>Tabla2[[#This Row],[HOMBRES]]+Tabla2[[#This Row],[MUJERES]]+Tabla2[[#This Row],[INDETERMINADO]]</f>
        <v>48</v>
      </c>
    </row>
    <row r="213" spans="2:7" ht="15.75" customHeight="1" x14ac:dyDescent="0.25">
      <c r="B213" s="42" t="s">
        <v>224</v>
      </c>
      <c r="C213" s="43">
        <v>2018</v>
      </c>
      <c r="D213" s="43">
        <v>0</v>
      </c>
      <c r="E213" s="43">
        <v>0</v>
      </c>
      <c r="F213" s="43">
        <v>0</v>
      </c>
      <c r="G213" s="82">
        <f>Tabla2[[#This Row],[HOMBRES]]+Tabla2[[#This Row],[MUJERES]]+Tabla2[[#This Row],[INDETERMINADO]]</f>
        <v>0</v>
      </c>
    </row>
    <row r="214" spans="2:7" ht="15.75" hidden="1" customHeight="1" x14ac:dyDescent="0.25">
      <c r="B214" s="46" t="s">
        <v>208</v>
      </c>
      <c r="C214" s="50">
        <v>2021</v>
      </c>
      <c r="D214" s="51">
        <v>3</v>
      </c>
      <c r="E214" s="51">
        <v>6</v>
      </c>
      <c r="F214" s="51">
        <v>0</v>
      </c>
      <c r="G214" s="52">
        <f>Tabla2[[#This Row],[HOMBRES]]+Tabla2[[#This Row],[MUJERES]]+Tabla2[[#This Row],[INDETERMINADO]]</f>
        <v>9</v>
      </c>
    </row>
    <row r="215" spans="2:7" ht="15.75" hidden="1" customHeight="1" x14ac:dyDescent="0.25">
      <c r="B215" s="46" t="s">
        <v>209</v>
      </c>
      <c r="C215" s="47">
        <v>2021</v>
      </c>
      <c r="D215" s="53">
        <v>2</v>
      </c>
      <c r="E215" s="53">
        <v>3</v>
      </c>
      <c r="F215" s="53">
        <v>0</v>
      </c>
      <c r="G215" s="49">
        <f>Tabla2[[#This Row],[HOMBRES]]+Tabla2[[#This Row],[MUJERES]]+Tabla2[[#This Row],[INDETERMINADO]]</f>
        <v>5</v>
      </c>
    </row>
    <row r="216" spans="2:7" ht="15.75" hidden="1" customHeight="1" x14ac:dyDescent="0.25">
      <c r="B216" s="42" t="s">
        <v>210</v>
      </c>
      <c r="C216" s="47">
        <v>2021</v>
      </c>
      <c r="D216" s="48">
        <v>4</v>
      </c>
      <c r="E216" s="48">
        <v>8</v>
      </c>
      <c r="F216" s="48">
        <v>0</v>
      </c>
      <c r="G216" s="49">
        <f>Tabla2[[#This Row],[HOMBRES]]+Tabla2[[#This Row],[MUJERES]]+Tabla2[[#This Row],[INDETERMINADO]]</f>
        <v>12</v>
      </c>
    </row>
    <row r="217" spans="2:7" ht="15.75" hidden="1" customHeight="1" x14ac:dyDescent="0.25">
      <c r="B217" s="42" t="s">
        <v>211</v>
      </c>
      <c r="C217" s="47">
        <v>2021</v>
      </c>
      <c r="D217" s="48">
        <v>5</v>
      </c>
      <c r="E217" s="48">
        <v>0</v>
      </c>
      <c r="F217" s="48">
        <v>0</v>
      </c>
      <c r="G217" s="49">
        <f>Tabla2[[#This Row],[HOMBRES]]+Tabla2[[#This Row],[MUJERES]]+Tabla2[[#This Row],[INDETERMINADO]]</f>
        <v>5</v>
      </c>
    </row>
    <row r="218" spans="2:7" ht="15.75" hidden="1" customHeight="1" x14ac:dyDescent="0.25">
      <c r="B218" s="42" t="s">
        <v>212</v>
      </c>
      <c r="C218" s="47">
        <v>2021</v>
      </c>
      <c r="D218" s="48">
        <v>18</v>
      </c>
      <c r="E218" s="48">
        <v>15</v>
      </c>
      <c r="F218" s="48">
        <v>0</v>
      </c>
      <c r="G218" s="49">
        <f>Tabla2[[#This Row],[HOMBRES]]+Tabla2[[#This Row],[MUJERES]]+Tabla2[[#This Row],[INDETERMINADO]]</f>
        <v>33</v>
      </c>
    </row>
    <row r="219" spans="2:7" ht="15.75" hidden="1" customHeight="1" x14ac:dyDescent="0.25">
      <c r="B219" s="42" t="s">
        <v>213</v>
      </c>
      <c r="C219" s="47">
        <v>2021</v>
      </c>
      <c r="D219" s="48">
        <v>10</v>
      </c>
      <c r="E219" s="48">
        <v>20</v>
      </c>
      <c r="F219" s="48">
        <v>0</v>
      </c>
      <c r="G219" s="49">
        <f>Tabla2[[#This Row],[HOMBRES]]+Tabla2[[#This Row],[MUJERES]]+Tabla2[[#This Row],[INDETERMINADO]]</f>
        <v>30</v>
      </c>
    </row>
    <row r="220" spans="2:7" ht="15.75" hidden="1" customHeight="1" x14ac:dyDescent="0.25">
      <c r="B220" s="42" t="s">
        <v>214</v>
      </c>
      <c r="C220" s="47">
        <v>2021</v>
      </c>
      <c r="D220" s="48">
        <v>10</v>
      </c>
      <c r="E220" s="48">
        <v>1</v>
      </c>
      <c r="F220" s="48">
        <v>0</v>
      </c>
      <c r="G220" s="49">
        <f>Tabla2[[#This Row],[HOMBRES]]+Tabla2[[#This Row],[MUJERES]]+Tabla2[[#This Row],[INDETERMINADO]]</f>
        <v>11</v>
      </c>
    </row>
    <row r="221" spans="2:7" ht="15.75" hidden="1" customHeight="1" x14ac:dyDescent="0.25">
      <c r="B221" s="42" t="s">
        <v>215</v>
      </c>
      <c r="C221" s="47">
        <v>2021</v>
      </c>
      <c r="D221" s="48">
        <v>9</v>
      </c>
      <c r="E221" s="48">
        <v>8</v>
      </c>
      <c r="F221" s="48">
        <v>0</v>
      </c>
      <c r="G221" s="49">
        <f>Tabla2[[#This Row],[HOMBRES]]+Tabla2[[#This Row],[MUJERES]]+Tabla2[[#This Row],[INDETERMINADO]]</f>
        <v>17</v>
      </c>
    </row>
    <row r="222" spans="2:7" ht="15.75" hidden="1" customHeight="1" x14ac:dyDescent="0.25">
      <c r="B222" s="42" t="s">
        <v>216</v>
      </c>
      <c r="C222" s="47">
        <v>2021</v>
      </c>
      <c r="D222" s="48">
        <v>9</v>
      </c>
      <c r="E222" s="48">
        <v>17</v>
      </c>
      <c r="F222" s="48">
        <v>0</v>
      </c>
      <c r="G222" s="49">
        <f>Tabla2[[#This Row],[HOMBRES]]+Tabla2[[#This Row],[MUJERES]]+Tabla2[[#This Row],[INDETERMINADO]]</f>
        <v>26</v>
      </c>
    </row>
    <row r="223" spans="2:7" ht="15.75" hidden="1" customHeight="1" x14ac:dyDescent="0.25">
      <c r="B223" s="42" t="s">
        <v>217</v>
      </c>
      <c r="C223" s="47">
        <v>2021</v>
      </c>
      <c r="D223" s="48">
        <v>19</v>
      </c>
      <c r="E223" s="48">
        <v>12</v>
      </c>
      <c r="F223" s="48">
        <v>0</v>
      </c>
      <c r="G223" s="49">
        <f>Tabla2[[#This Row],[HOMBRES]]+Tabla2[[#This Row],[MUJERES]]+Tabla2[[#This Row],[INDETERMINADO]]</f>
        <v>31</v>
      </c>
    </row>
    <row r="224" spans="2:7" ht="15.75" customHeight="1" x14ac:dyDescent="0.25">
      <c r="B224" s="42" t="s">
        <v>224</v>
      </c>
      <c r="C224" s="43">
        <v>2019</v>
      </c>
      <c r="D224" s="44">
        <v>0</v>
      </c>
      <c r="E224" s="44">
        <v>0</v>
      </c>
      <c r="F224" s="44">
        <v>0</v>
      </c>
      <c r="G224" s="45">
        <f>Tabla2[[#This Row],[HOMBRES]]+Tabla2[[#This Row],[MUJERES]]+Tabla2[[#This Row],[INDETERMINADO]]</f>
        <v>0</v>
      </c>
    </row>
    <row r="225" spans="2:7" ht="15.75" hidden="1" customHeight="1" x14ac:dyDescent="0.25">
      <c r="B225" s="42" t="s">
        <v>219</v>
      </c>
      <c r="C225" s="47">
        <v>2021</v>
      </c>
      <c r="D225" s="48">
        <v>9</v>
      </c>
      <c r="E225" s="48">
        <v>8</v>
      </c>
      <c r="F225" s="48">
        <v>0</v>
      </c>
      <c r="G225" s="49">
        <f>Tabla2[[#This Row],[HOMBRES]]+Tabla2[[#This Row],[MUJERES]]+Tabla2[[#This Row],[INDETERMINADO]]</f>
        <v>17</v>
      </c>
    </row>
    <row r="226" spans="2:7" ht="15.75" hidden="1" customHeight="1" x14ac:dyDescent="0.25">
      <c r="B226" s="42" t="s">
        <v>220</v>
      </c>
      <c r="C226" s="47">
        <v>2021</v>
      </c>
      <c r="D226" s="48">
        <v>8</v>
      </c>
      <c r="E226" s="48">
        <v>8</v>
      </c>
      <c r="F226" s="48">
        <v>0</v>
      </c>
      <c r="G226" s="49">
        <f>Tabla2[[#This Row],[HOMBRES]]+Tabla2[[#This Row],[MUJERES]]+Tabla2[[#This Row],[INDETERMINADO]]</f>
        <v>16</v>
      </c>
    </row>
    <row r="227" spans="2:7" ht="15.75" hidden="1" customHeight="1" x14ac:dyDescent="0.25">
      <c r="B227" s="42" t="s">
        <v>221</v>
      </c>
      <c r="C227" s="47">
        <v>2021</v>
      </c>
      <c r="D227" s="48">
        <v>19</v>
      </c>
      <c r="E227" s="48">
        <v>12</v>
      </c>
      <c r="F227" s="48">
        <v>0</v>
      </c>
      <c r="G227" s="49">
        <f>Tabla2[[#This Row],[HOMBRES]]+Tabla2[[#This Row],[MUJERES]]+Tabla2[[#This Row],[INDETERMINADO]]</f>
        <v>31</v>
      </c>
    </row>
    <row r="228" spans="2:7" ht="15.75" hidden="1" customHeight="1" x14ac:dyDescent="0.25">
      <c r="B228" s="42" t="s">
        <v>222</v>
      </c>
      <c r="C228" s="47">
        <v>2021</v>
      </c>
      <c r="D228" s="48">
        <v>6</v>
      </c>
      <c r="E228" s="48">
        <v>6</v>
      </c>
      <c r="F228" s="48">
        <v>0</v>
      </c>
      <c r="G228" s="49">
        <f>Tabla2[[#This Row],[HOMBRES]]+Tabla2[[#This Row],[MUJERES]]+Tabla2[[#This Row],[INDETERMINADO]]</f>
        <v>12</v>
      </c>
    </row>
    <row r="229" spans="2:7" ht="15.75" customHeight="1" x14ac:dyDescent="0.25">
      <c r="B229" s="42" t="s">
        <v>224</v>
      </c>
      <c r="C229" s="43">
        <v>2020</v>
      </c>
      <c r="D229" s="44">
        <v>43</v>
      </c>
      <c r="E229" s="44">
        <v>46</v>
      </c>
      <c r="F229" s="44">
        <v>0</v>
      </c>
      <c r="G229" s="45">
        <f>Tabla2[[#This Row],[HOMBRES]]+Tabla2[[#This Row],[MUJERES]]+Tabla2[[#This Row],[INDETERMINADO]]</f>
        <v>89</v>
      </c>
    </row>
    <row r="230" spans="2:7" ht="15.75" customHeight="1" x14ac:dyDescent="0.25">
      <c r="B230" s="42" t="s">
        <v>224</v>
      </c>
      <c r="C230" s="47">
        <v>2021</v>
      </c>
      <c r="D230" s="48">
        <v>21</v>
      </c>
      <c r="E230" s="48">
        <v>26</v>
      </c>
      <c r="F230" s="48">
        <v>0</v>
      </c>
      <c r="G230" s="49">
        <f>Tabla2[[#This Row],[HOMBRES]]+Tabla2[[#This Row],[MUJERES]]+Tabla2[[#This Row],[INDETERMINADO]]</f>
        <v>47</v>
      </c>
    </row>
    <row r="231" spans="2:7" ht="15.75" hidden="1" customHeight="1" x14ac:dyDescent="0.25">
      <c r="B231" s="42" t="s">
        <v>225</v>
      </c>
      <c r="C231" s="47">
        <v>2021</v>
      </c>
      <c r="D231" s="48">
        <v>8</v>
      </c>
      <c r="E231" s="48">
        <v>11</v>
      </c>
      <c r="F231" s="48">
        <v>0</v>
      </c>
      <c r="G231" s="49">
        <f>Tabla2[[#This Row],[HOMBRES]]+Tabla2[[#This Row],[MUJERES]]+Tabla2[[#This Row],[INDETERMINADO]]</f>
        <v>19</v>
      </c>
    </row>
    <row r="232" spans="2:7" ht="15.75" hidden="1" customHeight="1" x14ac:dyDescent="0.25">
      <c r="B232" s="42" t="s">
        <v>226</v>
      </c>
      <c r="C232" s="47">
        <v>2021</v>
      </c>
      <c r="D232" s="48">
        <v>19</v>
      </c>
      <c r="E232" s="48">
        <v>18</v>
      </c>
      <c r="F232" s="48">
        <v>0</v>
      </c>
      <c r="G232" s="49">
        <f>Tabla2[[#This Row],[HOMBRES]]+Tabla2[[#This Row],[MUJERES]]+Tabla2[[#This Row],[INDETERMINADO]]</f>
        <v>37</v>
      </c>
    </row>
    <row r="233" spans="2:7" ht="15.75" hidden="1" customHeight="1" x14ac:dyDescent="0.25">
      <c r="B233" s="54"/>
      <c r="C233" s="55"/>
      <c r="D233" s="56"/>
      <c r="E233" s="56"/>
      <c r="F233" s="56"/>
      <c r="G233" s="57"/>
    </row>
    <row r="235" spans="2:7" ht="15.75" customHeight="1" x14ac:dyDescent="0.2">
      <c r="B235" s="400" t="s">
        <v>1021</v>
      </c>
      <c r="C235" s="400"/>
      <c r="D235" s="400"/>
      <c r="E235" s="400"/>
      <c r="F235" s="400"/>
      <c r="G235" s="400"/>
    </row>
    <row r="236" spans="2:7" ht="15.75" customHeight="1" x14ac:dyDescent="0.2">
      <c r="B236" s="400"/>
      <c r="C236" s="400"/>
      <c r="D236" s="400"/>
      <c r="E236" s="400"/>
      <c r="F236" s="400"/>
      <c r="G236" s="400"/>
    </row>
    <row r="237" spans="2:7" ht="15.75" customHeight="1" x14ac:dyDescent="0.2">
      <c r="B237" s="400"/>
      <c r="C237" s="400"/>
      <c r="D237" s="400"/>
      <c r="E237" s="400"/>
      <c r="F237" s="400"/>
      <c r="G237" s="400"/>
    </row>
    <row r="238" spans="2:7" ht="15.75" customHeight="1" x14ac:dyDescent="0.2">
      <c r="B238" s="401"/>
      <c r="C238" s="401"/>
      <c r="D238" s="401"/>
      <c r="E238" s="401"/>
      <c r="F238" s="401"/>
      <c r="G238" s="401"/>
    </row>
    <row r="239" spans="2:7" ht="15.75" customHeight="1" x14ac:dyDescent="0.2">
      <c r="B239" s="401"/>
      <c r="C239" s="401"/>
      <c r="D239" s="401"/>
      <c r="E239" s="401"/>
      <c r="F239" s="401"/>
      <c r="G239" s="401"/>
    </row>
    <row r="240" spans="2:7" ht="15.75" customHeight="1" x14ac:dyDescent="0.2">
      <c r="B240" s="401"/>
      <c r="C240" s="401"/>
      <c r="D240" s="401"/>
      <c r="E240" s="401"/>
      <c r="F240" s="401"/>
      <c r="G240" s="401"/>
    </row>
  </sheetData>
  <mergeCells count="2">
    <mergeCell ref="B1:G1"/>
    <mergeCell ref="B235:G237"/>
  </mergeCells>
  <conditionalFormatting sqref="D214:F214">
    <cfRule type="expression" dxfId="188" priority="1" stopIfTrue="1">
      <formula>MOD(ROW(),2)=0</formula>
    </cfRule>
  </conditionalFormatting>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F233"/>
  <sheetViews>
    <sheetView topLeftCell="A16" workbookViewId="0">
      <selection activeCell="D233" sqref="D233:E233"/>
    </sheetView>
  </sheetViews>
  <sheetFormatPr baseColWidth="10" defaultColWidth="14.42578125" defaultRowHeight="15.75" customHeight="1" x14ac:dyDescent="0.2"/>
  <cols>
    <col min="1" max="3" width="14.42578125" style="18"/>
    <col min="4" max="4" width="23.5703125" style="18" customWidth="1"/>
    <col min="5" max="5" width="22" style="18" customWidth="1"/>
    <col min="6" max="16384" width="14.42578125" style="18"/>
  </cols>
  <sheetData>
    <row r="1" spans="2:6" ht="28.5" customHeight="1" x14ac:dyDescent="0.2">
      <c r="B1" s="348" t="s">
        <v>1013</v>
      </c>
      <c r="C1" s="348"/>
      <c r="D1" s="348"/>
      <c r="E1" s="348"/>
      <c r="F1" s="348"/>
    </row>
    <row r="12" spans="2:6" ht="15.75" customHeight="1" x14ac:dyDescent="0.2">
      <c r="B12" s="19" t="s">
        <v>1010</v>
      </c>
      <c r="C12" s="20" t="s">
        <v>952</v>
      </c>
      <c r="D12" s="20" t="s">
        <v>1014</v>
      </c>
      <c r="E12" s="20" t="s">
        <v>1015</v>
      </c>
      <c r="F12" s="59" t="s">
        <v>239</v>
      </c>
    </row>
    <row r="13" spans="2:6" ht="15" x14ac:dyDescent="0.25">
      <c r="B13" s="33" t="s">
        <v>207</v>
      </c>
      <c r="C13" s="34">
        <v>2011</v>
      </c>
      <c r="D13" s="61">
        <v>917</v>
      </c>
      <c r="E13" s="307">
        <v>14835</v>
      </c>
      <c r="F13" s="159">
        <f>Tabla214[[#This Row],[Regimen Contributivo]]+Tabla214[[#This Row],[Regimen Subsidiado]]</f>
        <v>15752</v>
      </c>
    </row>
    <row r="14" spans="2:6" ht="15" x14ac:dyDescent="0.25">
      <c r="B14" s="33" t="s">
        <v>208</v>
      </c>
      <c r="C14" s="34">
        <v>2011</v>
      </c>
      <c r="D14" s="61">
        <v>112</v>
      </c>
      <c r="E14" s="307">
        <v>1454</v>
      </c>
      <c r="F14" s="159">
        <f>Tabla214[[#This Row],[Regimen Contributivo]]+Tabla214[[#This Row],[Regimen Subsidiado]]</f>
        <v>1566</v>
      </c>
    </row>
    <row r="15" spans="2:6" ht="15" x14ac:dyDescent="0.25">
      <c r="B15" s="33" t="s">
        <v>209</v>
      </c>
      <c r="C15" s="34">
        <v>2011</v>
      </c>
      <c r="D15" s="61">
        <v>30</v>
      </c>
      <c r="E15" s="61">
        <v>529</v>
      </c>
      <c r="F15" s="159">
        <f>Tabla214[[#This Row],[Regimen Contributivo]]+Tabla214[[#This Row],[Regimen Subsidiado]]</f>
        <v>559</v>
      </c>
    </row>
    <row r="16" spans="2:6" ht="15" x14ac:dyDescent="0.25">
      <c r="B16" s="33" t="s">
        <v>210</v>
      </c>
      <c r="C16" s="34">
        <v>2011</v>
      </c>
      <c r="D16" s="61">
        <v>845</v>
      </c>
      <c r="E16" s="307">
        <v>1128</v>
      </c>
      <c r="F16" s="159">
        <f>Tabla214[[#This Row],[Regimen Contributivo]]+Tabla214[[#This Row],[Regimen Subsidiado]]</f>
        <v>1973</v>
      </c>
    </row>
    <row r="17" spans="2:6" ht="15" x14ac:dyDescent="0.25">
      <c r="B17" s="33" t="s">
        <v>211</v>
      </c>
      <c r="C17" s="34">
        <v>2011</v>
      </c>
      <c r="D17" s="61">
        <v>68</v>
      </c>
      <c r="E17" s="307">
        <v>1395</v>
      </c>
      <c r="F17" s="159">
        <f>Tabla214[[#This Row],[Regimen Contributivo]]+Tabla214[[#This Row],[Regimen Subsidiado]]</f>
        <v>1463</v>
      </c>
    </row>
    <row r="18" spans="2:6" ht="15" x14ac:dyDescent="0.25">
      <c r="B18" s="33" t="s">
        <v>212</v>
      </c>
      <c r="C18" s="34">
        <v>2011</v>
      </c>
      <c r="D18" s="61">
        <v>990</v>
      </c>
      <c r="E18" s="307">
        <v>3782</v>
      </c>
      <c r="F18" s="159">
        <f>Tabla214[[#This Row],[Regimen Contributivo]]+Tabla214[[#This Row],[Regimen Subsidiado]]</f>
        <v>4772</v>
      </c>
    </row>
    <row r="19" spans="2:6" ht="15" x14ac:dyDescent="0.25">
      <c r="B19" s="33" t="s">
        <v>213</v>
      </c>
      <c r="C19" s="34">
        <v>2011</v>
      </c>
      <c r="D19" s="61">
        <v>988</v>
      </c>
      <c r="E19" s="307">
        <v>3349</v>
      </c>
      <c r="F19" s="159">
        <f>Tabla214[[#This Row],[Regimen Contributivo]]+Tabla214[[#This Row],[Regimen Subsidiado]]</f>
        <v>4337</v>
      </c>
    </row>
    <row r="20" spans="2:6" ht="15" x14ac:dyDescent="0.25">
      <c r="B20" s="33" t="s">
        <v>214</v>
      </c>
      <c r="C20" s="34">
        <v>2011</v>
      </c>
      <c r="D20" s="61">
        <v>229</v>
      </c>
      <c r="E20" s="307">
        <v>1202</v>
      </c>
      <c r="F20" s="159">
        <f>Tabla214[[#This Row],[Regimen Contributivo]]+Tabla214[[#This Row],[Regimen Subsidiado]]</f>
        <v>1431</v>
      </c>
    </row>
    <row r="21" spans="2:6" ht="15" x14ac:dyDescent="0.25">
      <c r="B21" s="33" t="s">
        <v>215</v>
      </c>
      <c r="C21" s="34">
        <v>2011</v>
      </c>
      <c r="D21" s="61">
        <v>158</v>
      </c>
      <c r="E21" s="307">
        <v>3580</v>
      </c>
      <c r="F21" s="159">
        <f>Tabla214[[#This Row],[Regimen Contributivo]]+Tabla214[[#This Row],[Regimen Subsidiado]]</f>
        <v>3738</v>
      </c>
    </row>
    <row r="22" spans="2:6" ht="15" x14ac:dyDescent="0.25">
      <c r="B22" s="33" t="s">
        <v>216</v>
      </c>
      <c r="C22" s="34">
        <v>2011</v>
      </c>
      <c r="D22" s="307">
        <v>1076</v>
      </c>
      <c r="E22" s="307">
        <v>3634</v>
      </c>
      <c r="F22" s="159">
        <f>Tabla214[[#This Row],[Regimen Contributivo]]+Tabla214[[#This Row],[Regimen Subsidiado]]</f>
        <v>4710</v>
      </c>
    </row>
    <row r="23" spans="2:6" ht="15" x14ac:dyDescent="0.25">
      <c r="B23" s="33" t="s">
        <v>217</v>
      </c>
      <c r="C23" s="34">
        <v>2011</v>
      </c>
      <c r="D23" s="307">
        <v>1262</v>
      </c>
      <c r="E23" s="307">
        <v>2740</v>
      </c>
      <c r="F23" s="159">
        <f>Tabla214[[#This Row],[Regimen Contributivo]]+Tabla214[[#This Row],[Regimen Subsidiado]]</f>
        <v>4002</v>
      </c>
    </row>
    <row r="24" spans="2:6" ht="15" x14ac:dyDescent="0.25">
      <c r="B24" s="33" t="s">
        <v>218</v>
      </c>
      <c r="C24" s="34">
        <v>2011</v>
      </c>
      <c r="D24" s="307">
        <v>3889</v>
      </c>
      <c r="E24" s="307">
        <v>5678</v>
      </c>
      <c r="F24" s="159">
        <f>Tabla214[[#This Row],[Regimen Contributivo]]+Tabla214[[#This Row],[Regimen Subsidiado]]</f>
        <v>9567</v>
      </c>
    </row>
    <row r="25" spans="2:6" ht="15" x14ac:dyDescent="0.25">
      <c r="B25" s="33" t="s">
        <v>219</v>
      </c>
      <c r="C25" s="34">
        <v>2011</v>
      </c>
      <c r="D25" s="61">
        <v>141</v>
      </c>
      <c r="E25" s="307">
        <v>1752</v>
      </c>
      <c r="F25" s="159">
        <f>Tabla214[[#This Row],[Regimen Contributivo]]+Tabla214[[#This Row],[Regimen Subsidiado]]</f>
        <v>1893</v>
      </c>
    </row>
    <row r="26" spans="2:6" ht="15" x14ac:dyDescent="0.25">
      <c r="B26" s="33" t="s">
        <v>220</v>
      </c>
      <c r="C26" s="34">
        <v>2011</v>
      </c>
      <c r="D26" s="61">
        <v>16</v>
      </c>
      <c r="E26" s="307">
        <v>2049</v>
      </c>
      <c r="F26" s="159">
        <f>Tabla214[[#This Row],[Regimen Contributivo]]+Tabla214[[#This Row],[Regimen Subsidiado]]</f>
        <v>2065</v>
      </c>
    </row>
    <row r="27" spans="2:6" ht="15" x14ac:dyDescent="0.25">
      <c r="B27" s="33" t="s">
        <v>221</v>
      </c>
      <c r="C27" s="34">
        <v>2011</v>
      </c>
      <c r="D27" s="61">
        <v>494</v>
      </c>
      <c r="E27" s="307">
        <v>6411</v>
      </c>
      <c r="F27" s="159">
        <f>Tabla214[[#This Row],[Regimen Contributivo]]+Tabla214[[#This Row],[Regimen Subsidiado]]</f>
        <v>6905</v>
      </c>
    </row>
    <row r="28" spans="2:6" ht="15" x14ac:dyDescent="0.25">
      <c r="B28" s="33" t="s">
        <v>222</v>
      </c>
      <c r="C28" s="34">
        <v>2011</v>
      </c>
      <c r="D28" s="61">
        <v>32</v>
      </c>
      <c r="E28" s="307">
        <v>1587</v>
      </c>
      <c r="F28" s="159">
        <f>Tabla214[[#This Row],[Regimen Contributivo]]+Tabla214[[#This Row],[Regimen Subsidiado]]</f>
        <v>1619</v>
      </c>
    </row>
    <row r="29" spans="2:6" ht="15" x14ac:dyDescent="0.25">
      <c r="B29" s="33" t="s">
        <v>223</v>
      </c>
      <c r="C29" s="34">
        <v>2011</v>
      </c>
      <c r="D29" s="307">
        <v>77753</v>
      </c>
      <c r="E29" s="307">
        <v>40732</v>
      </c>
      <c r="F29" s="159">
        <f>Tabla214[[#This Row],[Regimen Contributivo]]+Tabla214[[#This Row],[Regimen Subsidiado]]</f>
        <v>118485</v>
      </c>
    </row>
    <row r="30" spans="2:6" ht="15" x14ac:dyDescent="0.25">
      <c r="B30" s="33" t="s">
        <v>224</v>
      </c>
      <c r="C30" s="34">
        <v>2011</v>
      </c>
      <c r="D30" s="307">
        <v>1526</v>
      </c>
      <c r="E30" s="307">
        <v>5546</v>
      </c>
      <c r="F30" s="159">
        <f>Tabla214[[#This Row],[Regimen Contributivo]]+Tabla214[[#This Row],[Regimen Subsidiado]]</f>
        <v>7072</v>
      </c>
    </row>
    <row r="31" spans="2:6" ht="15" x14ac:dyDescent="0.25">
      <c r="B31" s="33" t="s">
        <v>225</v>
      </c>
      <c r="C31" s="34">
        <v>2011</v>
      </c>
      <c r="D31" s="307">
        <v>1023</v>
      </c>
      <c r="E31" s="307">
        <v>1846</v>
      </c>
      <c r="F31" s="159">
        <f>Tabla214[[#This Row],[Regimen Contributivo]]+Tabla214[[#This Row],[Regimen Subsidiado]]</f>
        <v>2869</v>
      </c>
    </row>
    <row r="32" spans="2:6" ht="15" x14ac:dyDescent="0.25">
      <c r="B32" s="33" t="s">
        <v>226</v>
      </c>
      <c r="C32" s="34">
        <v>2011</v>
      </c>
      <c r="D32" s="61">
        <v>134</v>
      </c>
      <c r="E32" s="307">
        <v>4839</v>
      </c>
      <c r="F32" s="159">
        <f>Tabla214[[#This Row],[Regimen Contributivo]]+Tabla214[[#This Row],[Regimen Subsidiado]]</f>
        <v>4973</v>
      </c>
    </row>
    <row r="33" spans="2:6" ht="15" x14ac:dyDescent="0.25">
      <c r="B33" s="33" t="s">
        <v>207</v>
      </c>
      <c r="C33" s="34">
        <v>2012</v>
      </c>
      <c r="D33" s="61">
        <v>878</v>
      </c>
      <c r="E33" s="307">
        <v>14545</v>
      </c>
      <c r="F33" s="159">
        <f>Tabla214[[#This Row],[Regimen Contributivo]]+Tabla214[[#This Row],[Regimen Subsidiado]]</f>
        <v>15423</v>
      </c>
    </row>
    <row r="34" spans="2:6" ht="15" x14ac:dyDescent="0.25">
      <c r="B34" s="33" t="s">
        <v>208</v>
      </c>
      <c r="C34" s="34">
        <v>2012</v>
      </c>
      <c r="D34" s="61">
        <v>171</v>
      </c>
      <c r="E34" s="307">
        <v>1439</v>
      </c>
      <c r="F34" s="159">
        <f>Tabla214[[#This Row],[Regimen Contributivo]]+Tabla214[[#This Row],[Regimen Subsidiado]]</f>
        <v>1610</v>
      </c>
    </row>
    <row r="35" spans="2:6" ht="15" x14ac:dyDescent="0.25">
      <c r="B35" s="33" t="s">
        <v>209</v>
      </c>
      <c r="C35" s="34">
        <v>2012</v>
      </c>
      <c r="D35" s="61">
        <v>36</v>
      </c>
      <c r="E35" s="61">
        <v>529</v>
      </c>
      <c r="F35" s="159">
        <f>Tabla214[[#This Row],[Regimen Contributivo]]+Tabla214[[#This Row],[Regimen Subsidiado]]</f>
        <v>565</v>
      </c>
    </row>
    <row r="36" spans="2:6" ht="15" x14ac:dyDescent="0.25">
      <c r="B36" s="33" t="s">
        <v>210</v>
      </c>
      <c r="C36" s="34">
        <v>2012</v>
      </c>
      <c r="D36" s="61">
        <v>811</v>
      </c>
      <c r="E36" s="307">
        <v>1210</v>
      </c>
      <c r="F36" s="159">
        <f>Tabla214[[#This Row],[Regimen Contributivo]]+Tabla214[[#This Row],[Regimen Subsidiado]]</f>
        <v>2021</v>
      </c>
    </row>
    <row r="37" spans="2:6" ht="15" x14ac:dyDescent="0.25">
      <c r="B37" s="33" t="s">
        <v>211</v>
      </c>
      <c r="C37" s="34">
        <v>2012</v>
      </c>
      <c r="D37" s="61">
        <v>73</v>
      </c>
      <c r="E37" s="307">
        <v>1335</v>
      </c>
      <c r="F37" s="159">
        <f>Tabla214[[#This Row],[Regimen Contributivo]]+Tabla214[[#This Row],[Regimen Subsidiado]]</f>
        <v>1408</v>
      </c>
    </row>
    <row r="38" spans="2:6" ht="15" x14ac:dyDescent="0.25">
      <c r="B38" s="33" t="s">
        <v>212</v>
      </c>
      <c r="C38" s="34">
        <v>2012</v>
      </c>
      <c r="D38" s="61">
        <v>967</v>
      </c>
      <c r="E38" s="307">
        <v>3709</v>
      </c>
      <c r="F38" s="159">
        <f>Tabla214[[#This Row],[Regimen Contributivo]]+Tabla214[[#This Row],[Regimen Subsidiado]]</f>
        <v>4676</v>
      </c>
    </row>
    <row r="39" spans="2:6" ht="15" x14ac:dyDescent="0.25">
      <c r="B39" s="33" t="s">
        <v>213</v>
      </c>
      <c r="C39" s="34">
        <v>2012</v>
      </c>
      <c r="D39" s="61">
        <v>873</v>
      </c>
      <c r="E39" s="307">
        <v>3402</v>
      </c>
      <c r="F39" s="159">
        <f>Tabla214[[#This Row],[Regimen Contributivo]]+Tabla214[[#This Row],[Regimen Subsidiado]]</f>
        <v>4275</v>
      </c>
    </row>
    <row r="40" spans="2:6" ht="15" x14ac:dyDescent="0.25">
      <c r="B40" s="33" t="s">
        <v>214</v>
      </c>
      <c r="C40" s="34">
        <v>2012</v>
      </c>
      <c r="D40" s="61">
        <v>232</v>
      </c>
      <c r="E40" s="307">
        <v>1211</v>
      </c>
      <c r="F40" s="159">
        <f>Tabla214[[#This Row],[Regimen Contributivo]]+Tabla214[[#This Row],[Regimen Subsidiado]]</f>
        <v>1443</v>
      </c>
    </row>
    <row r="41" spans="2:6" ht="15" x14ac:dyDescent="0.25">
      <c r="B41" s="33" t="s">
        <v>215</v>
      </c>
      <c r="C41" s="34">
        <v>2012</v>
      </c>
      <c r="D41" s="61">
        <v>150</v>
      </c>
      <c r="E41" s="307">
        <v>3405</v>
      </c>
      <c r="F41" s="159">
        <f>Tabla214[[#This Row],[Regimen Contributivo]]+Tabla214[[#This Row],[Regimen Subsidiado]]</f>
        <v>3555</v>
      </c>
    </row>
    <row r="42" spans="2:6" ht="15" x14ac:dyDescent="0.25">
      <c r="B42" s="33" t="s">
        <v>216</v>
      </c>
      <c r="C42" s="34">
        <v>2012</v>
      </c>
      <c r="D42" s="307">
        <v>1038</v>
      </c>
      <c r="E42" s="307">
        <v>3394</v>
      </c>
      <c r="F42" s="159">
        <f>Tabla214[[#This Row],[Regimen Contributivo]]+Tabla214[[#This Row],[Regimen Subsidiado]]</f>
        <v>4432</v>
      </c>
    </row>
    <row r="43" spans="2:6" ht="15" x14ac:dyDescent="0.25">
      <c r="B43" s="33" t="s">
        <v>217</v>
      </c>
      <c r="C43" s="34">
        <v>2012</v>
      </c>
      <c r="D43" s="307">
        <v>1121</v>
      </c>
      <c r="E43" s="307">
        <v>2896</v>
      </c>
      <c r="F43" s="159">
        <f>Tabla214[[#This Row],[Regimen Contributivo]]+Tabla214[[#This Row],[Regimen Subsidiado]]</f>
        <v>4017</v>
      </c>
    </row>
    <row r="44" spans="2:6" ht="15" x14ac:dyDescent="0.25">
      <c r="B44" s="33" t="s">
        <v>218</v>
      </c>
      <c r="C44" s="34">
        <v>2012</v>
      </c>
      <c r="D44" s="307">
        <v>3667</v>
      </c>
      <c r="E44" s="307">
        <v>5559</v>
      </c>
      <c r="F44" s="159">
        <f>Tabla214[[#This Row],[Regimen Contributivo]]+Tabla214[[#This Row],[Regimen Subsidiado]]</f>
        <v>9226</v>
      </c>
    </row>
    <row r="45" spans="2:6" ht="15" x14ac:dyDescent="0.25">
      <c r="B45" s="33" t="s">
        <v>219</v>
      </c>
      <c r="C45" s="34">
        <v>2012</v>
      </c>
      <c r="D45" s="61">
        <v>274</v>
      </c>
      <c r="E45" s="307">
        <v>1654</v>
      </c>
      <c r="F45" s="159">
        <f>Tabla214[[#This Row],[Regimen Contributivo]]+Tabla214[[#This Row],[Regimen Subsidiado]]</f>
        <v>1928</v>
      </c>
    </row>
    <row r="46" spans="2:6" ht="15" x14ac:dyDescent="0.25">
      <c r="B46" s="33" t="s">
        <v>220</v>
      </c>
      <c r="C46" s="34">
        <v>2012</v>
      </c>
      <c r="D46" s="61">
        <v>8</v>
      </c>
      <c r="E46" s="307">
        <v>2031</v>
      </c>
      <c r="F46" s="159">
        <f>Tabla214[[#This Row],[Regimen Contributivo]]+Tabla214[[#This Row],[Regimen Subsidiado]]</f>
        <v>2039</v>
      </c>
    </row>
    <row r="47" spans="2:6" ht="15" x14ac:dyDescent="0.25">
      <c r="B47" s="33" t="s">
        <v>221</v>
      </c>
      <c r="C47" s="34">
        <v>2012</v>
      </c>
      <c r="D47" s="61">
        <v>465</v>
      </c>
      <c r="E47" s="307">
        <v>6294</v>
      </c>
      <c r="F47" s="159">
        <f>Tabla214[[#This Row],[Regimen Contributivo]]+Tabla214[[#This Row],[Regimen Subsidiado]]</f>
        <v>6759</v>
      </c>
    </row>
    <row r="48" spans="2:6" ht="15" x14ac:dyDescent="0.25">
      <c r="B48" s="33" t="s">
        <v>222</v>
      </c>
      <c r="C48" s="34">
        <v>2012</v>
      </c>
      <c r="D48" s="61">
        <v>58</v>
      </c>
      <c r="E48" s="307">
        <v>1574</v>
      </c>
      <c r="F48" s="159">
        <f>Tabla214[[#This Row],[Regimen Contributivo]]+Tabla214[[#This Row],[Regimen Subsidiado]]</f>
        <v>1632</v>
      </c>
    </row>
    <row r="49" spans="2:6" ht="15" x14ac:dyDescent="0.25">
      <c r="B49" s="33" t="s">
        <v>223</v>
      </c>
      <c r="C49" s="34">
        <v>2012</v>
      </c>
      <c r="D49" s="307">
        <v>78657</v>
      </c>
      <c r="E49" s="307">
        <v>41054</v>
      </c>
      <c r="F49" s="159">
        <f>Tabla214[[#This Row],[Regimen Contributivo]]+Tabla214[[#This Row],[Regimen Subsidiado]]</f>
        <v>119711</v>
      </c>
    </row>
    <row r="50" spans="2:6" ht="15" x14ac:dyDescent="0.25">
      <c r="B50" s="33" t="s">
        <v>224</v>
      </c>
      <c r="C50" s="34">
        <v>2012</v>
      </c>
      <c r="D50" s="307">
        <v>1650</v>
      </c>
      <c r="E50" s="307">
        <v>5666</v>
      </c>
      <c r="F50" s="159">
        <f>Tabla214[[#This Row],[Regimen Contributivo]]+Tabla214[[#This Row],[Regimen Subsidiado]]</f>
        <v>7316</v>
      </c>
    </row>
    <row r="51" spans="2:6" ht="15" x14ac:dyDescent="0.25">
      <c r="B51" s="33" t="s">
        <v>225</v>
      </c>
      <c r="C51" s="34">
        <v>2012</v>
      </c>
      <c r="D51" s="61">
        <v>908</v>
      </c>
      <c r="E51" s="307">
        <v>1865</v>
      </c>
      <c r="F51" s="159">
        <f>Tabla214[[#This Row],[Regimen Contributivo]]+Tabla214[[#This Row],[Regimen Subsidiado]]</f>
        <v>2773</v>
      </c>
    </row>
    <row r="52" spans="2:6" ht="15" x14ac:dyDescent="0.25">
      <c r="B52" s="33" t="s">
        <v>226</v>
      </c>
      <c r="C52" s="34">
        <v>2012</v>
      </c>
      <c r="D52" s="61">
        <v>156</v>
      </c>
      <c r="E52" s="307">
        <v>4878</v>
      </c>
      <c r="F52" s="159">
        <f>Tabla214[[#This Row],[Regimen Contributivo]]+Tabla214[[#This Row],[Regimen Subsidiado]]</f>
        <v>5034</v>
      </c>
    </row>
    <row r="53" spans="2:6" ht="15" x14ac:dyDescent="0.25">
      <c r="B53" s="33" t="s">
        <v>207</v>
      </c>
      <c r="C53" s="34">
        <v>2013</v>
      </c>
      <c r="D53" s="307">
        <v>856</v>
      </c>
      <c r="E53" s="307">
        <v>14353</v>
      </c>
      <c r="F53" s="159">
        <f>Tabla214[[#This Row],[Regimen Contributivo]]+Tabla214[[#This Row],[Regimen Subsidiado]]</f>
        <v>15209</v>
      </c>
    </row>
    <row r="54" spans="2:6" ht="15" x14ac:dyDescent="0.25">
      <c r="B54" s="33" t="s">
        <v>208</v>
      </c>
      <c r="C54" s="34">
        <v>2013</v>
      </c>
      <c r="D54" s="61">
        <v>182</v>
      </c>
      <c r="E54" s="307">
        <v>1400</v>
      </c>
      <c r="F54" s="159">
        <f>Tabla214[[#This Row],[Regimen Contributivo]]+Tabla214[[#This Row],[Regimen Subsidiado]]</f>
        <v>1582</v>
      </c>
    </row>
    <row r="55" spans="2:6" ht="15" x14ac:dyDescent="0.25">
      <c r="B55" s="33" t="s">
        <v>209</v>
      </c>
      <c r="C55" s="34">
        <v>2013</v>
      </c>
      <c r="D55" s="61">
        <v>40</v>
      </c>
      <c r="E55" s="61">
        <v>492</v>
      </c>
      <c r="F55" s="159">
        <f>Tabla214[[#This Row],[Regimen Contributivo]]+Tabla214[[#This Row],[Regimen Subsidiado]]</f>
        <v>532</v>
      </c>
    </row>
    <row r="56" spans="2:6" ht="15" x14ac:dyDescent="0.25">
      <c r="B56" s="33" t="s">
        <v>210</v>
      </c>
      <c r="C56" s="34">
        <v>2013</v>
      </c>
      <c r="D56" s="61">
        <v>751</v>
      </c>
      <c r="E56" s="307">
        <v>1178</v>
      </c>
      <c r="F56" s="159">
        <f>Tabla214[[#This Row],[Regimen Contributivo]]+Tabla214[[#This Row],[Regimen Subsidiado]]</f>
        <v>1929</v>
      </c>
    </row>
    <row r="57" spans="2:6" ht="15" x14ac:dyDescent="0.25">
      <c r="B57" s="33" t="s">
        <v>211</v>
      </c>
      <c r="C57" s="34">
        <v>2013</v>
      </c>
      <c r="D57" s="61">
        <v>63</v>
      </c>
      <c r="E57" s="307">
        <v>1407</v>
      </c>
      <c r="F57" s="159">
        <f>Tabla214[[#This Row],[Regimen Contributivo]]+Tabla214[[#This Row],[Regimen Subsidiado]]</f>
        <v>1470</v>
      </c>
    </row>
    <row r="58" spans="2:6" ht="15" x14ac:dyDescent="0.25">
      <c r="B58" s="33" t="s">
        <v>212</v>
      </c>
      <c r="C58" s="34">
        <v>2013</v>
      </c>
      <c r="D58" s="61">
        <v>918</v>
      </c>
      <c r="E58" s="307">
        <v>3597</v>
      </c>
      <c r="F58" s="159">
        <f>Tabla214[[#This Row],[Regimen Contributivo]]+Tabla214[[#This Row],[Regimen Subsidiado]]</f>
        <v>4515</v>
      </c>
    </row>
    <row r="59" spans="2:6" ht="15" x14ac:dyDescent="0.25">
      <c r="B59" s="33" t="s">
        <v>213</v>
      </c>
      <c r="C59" s="34">
        <v>2013</v>
      </c>
      <c r="D59" s="61">
        <v>712</v>
      </c>
      <c r="E59" s="307">
        <v>3509</v>
      </c>
      <c r="F59" s="159">
        <f>Tabla214[[#This Row],[Regimen Contributivo]]+Tabla214[[#This Row],[Regimen Subsidiado]]</f>
        <v>4221</v>
      </c>
    </row>
    <row r="60" spans="2:6" ht="15" x14ac:dyDescent="0.25">
      <c r="B60" s="33" t="s">
        <v>214</v>
      </c>
      <c r="C60" s="34">
        <v>2013</v>
      </c>
      <c r="D60" s="61">
        <v>197</v>
      </c>
      <c r="E60" s="307">
        <v>1281</v>
      </c>
      <c r="F60" s="159">
        <f>Tabla214[[#This Row],[Regimen Contributivo]]+Tabla214[[#This Row],[Regimen Subsidiado]]</f>
        <v>1478</v>
      </c>
    </row>
    <row r="61" spans="2:6" ht="15" x14ac:dyDescent="0.25">
      <c r="B61" s="33" t="s">
        <v>215</v>
      </c>
      <c r="C61" s="34">
        <v>2013</v>
      </c>
      <c r="D61" s="61">
        <v>128</v>
      </c>
      <c r="E61" s="307">
        <v>3265</v>
      </c>
      <c r="F61" s="159">
        <f>Tabla214[[#This Row],[Regimen Contributivo]]+Tabla214[[#This Row],[Regimen Subsidiado]]</f>
        <v>3393</v>
      </c>
    </row>
    <row r="62" spans="2:6" ht="15" x14ac:dyDescent="0.25">
      <c r="B62" s="33" t="s">
        <v>216</v>
      </c>
      <c r="C62" s="34">
        <v>2013</v>
      </c>
      <c r="D62" s="61">
        <v>659</v>
      </c>
      <c r="E62" s="307">
        <v>3108</v>
      </c>
      <c r="F62" s="159">
        <f>Tabla214[[#This Row],[Regimen Contributivo]]+Tabla214[[#This Row],[Regimen Subsidiado]]</f>
        <v>3767</v>
      </c>
    </row>
    <row r="63" spans="2:6" ht="15" x14ac:dyDescent="0.25">
      <c r="B63" s="33" t="s">
        <v>217</v>
      </c>
      <c r="C63" s="34">
        <v>2013</v>
      </c>
      <c r="D63" s="307">
        <v>1049</v>
      </c>
      <c r="E63" s="307">
        <v>2813</v>
      </c>
      <c r="F63" s="159">
        <f>Tabla214[[#This Row],[Regimen Contributivo]]+Tabla214[[#This Row],[Regimen Subsidiado]]</f>
        <v>3862</v>
      </c>
    </row>
    <row r="64" spans="2:6" ht="15" x14ac:dyDescent="0.25">
      <c r="B64" s="33" t="s">
        <v>218</v>
      </c>
      <c r="C64" s="34">
        <v>2013</v>
      </c>
      <c r="D64" s="307">
        <v>3563</v>
      </c>
      <c r="E64" s="307">
        <v>5386</v>
      </c>
      <c r="F64" s="159">
        <f>Tabla214[[#This Row],[Regimen Contributivo]]+Tabla214[[#This Row],[Regimen Subsidiado]]</f>
        <v>8949</v>
      </c>
    </row>
    <row r="65" spans="2:6" ht="15" x14ac:dyDescent="0.25">
      <c r="B65" s="33" t="s">
        <v>219</v>
      </c>
      <c r="C65" s="34">
        <v>2013</v>
      </c>
      <c r="D65" s="61">
        <v>350</v>
      </c>
      <c r="E65" s="307">
        <v>1490</v>
      </c>
      <c r="F65" s="159">
        <f>Tabla214[[#This Row],[Regimen Contributivo]]+Tabla214[[#This Row],[Regimen Subsidiado]]</f>
        <v>1840</v>
      </c>
    </row>
    <row r="66" spans="2:6" ht="15" x14ac:dyDescent="0.25">
      <c r="B66" s="33" t="s">
        <v>220</v>
      </c>
      <c r="C66" s="34">
        <v>2013</v>
      </c>
      <c r="D66" s="61">
        <v>10</v>
      </c>
      <c r="E66" s="307">
        <v>1974</v>
      </c>
      <c r="F66" s="159">
        <f>Tabla214[[#This Row],[Regimen Contributivo]]+Tabla214[[#This Row],[Regimen Subsidiado]]</f>
        <v>1984</v>
      </c>
    </row>
    <row r="67" spans="2:6" ht="15" x14ac:dyDescent="0.25">
      <c r="B67" s="33" t="s">
        <v>221</v>
      </c>
      <c r="C67" s="34">
        <v>2013</v>
      </c>
      <c r="D67" s="61">
        <v>433</v>
      </c>
      <c r="E67" s="307">
        <v>6083</v>
      </c>
      <c r="F67" s="159">
        <f>Tabla214[[#This Row],[Regimen Contributivo]]+Tabla214[[#This Row],[Regimen Subsidiado]]</f>
        <v>6516</v>
      </c>
    </row>
    <row r="68" spans="2:6" ht="15" x14ac:dyDescent="0.25">
      <c r="B68" s="33" t="s">
        <v>222</v>
      </c>
      <c r="C68" s="34">
        <v>2013</v>
      </c>
      <c r="D68" s="61">
        <v>45</v>
      </c>
      <c r="E68" s="307">
        <v>1453</v>
      </c>
      <c r="F68" s="159">
        <f>Tabla214[[#This Row],[Regimen Contributivo]]+Tabla214[[#This Row],[Regimen Subsidiado]]</f>
        <v>1498</v>
      </c>
    </row>
    <row r="69" spans="2:6" ht="15" x14ac:dyDescent="0.25">
      <c r="B69" s="33" t="s">
        <v>223</v>
      </c>
      <c r="C69" s="34">
        <v>2013</v>
      </c>
      <c r="D69" s="307">
        <v>77524</v>
      </c>
      <c r="E69" s="307">
        <v>41662</v>
      </c>
      <c r="F69" s="159">
        <f>Tabla214[[#This Row],[Regimen Contributivo]]+Tabla214[[#This Row],[Regimen Subsidiado]]</f>
        <v>119186</v>
      </c>
    </row>
    <row r="70" spans="2:6" ht="15" x14ac:dyDescent="0.25">
      <c r="B70" s="33" t="s">
        <v>224</v>
      </c>
      <c r="C70" s="34">
        <v>2013</v>
      </c>
      <c r="D70" s="307">
        <v>1496</v>
      </c>
      <c r="E70" s="307">
        <v>5711</v>
      </c>
      <c r="F70" s="159">
        <f>Tabla214[[#This Row],[Regimen Contributivo]]+Tabla214[[#This Row],[Regimen Subsidiado]]</f>
        <v>7207</v>
      </c>
    </row>
    <row r="71" spans="2:6" ht="15" x14ac:dyDescent="0.25">
      <c r="B71" s="33" t="s">
        <v>225</v>
      </c>
      <c r="C71" s="34">
        <v>2013</v>
      </c>
      <c r="D71" s="61">
        <v>725</v>
      </c>
      <c r="E71" s="307">
        <v>1897</v>
      </c>
      <c r="F71" s="159">
        <f>Tabla214[[#This Row],[Regimen Contributivo]]+Tabla214[[#This Row],[Regimen Subsidiado]]</f>
        <v>2622</v>
      </c>
    </row>
    <row r="72" spans="2:6" ht="15" x14ac:dyDescent="0.25">
      <c r="B72" s="33" t="s">
        <v>226</v>
      </c>
      <c r="C72" s="34">
        <v>2013</v>
      </c>
      <c r="D72" s="61">
        <v>126</v>
      </c>
      <c r="E72" s="307">
        <v>4755</v>
      </c>
      <c r="F72" s="159">
        <f>Tabla214[[#This Row],[Regimen Contributivo]]+Tabla214[[#This Row],[Regimen Subsidiado]]</f>
        <v>4881</v>
      </c>
    </row>
    <row r="73" spans="2:6" ht="15" x14ac:dyDescent="0.25">
      <c r="B73" s="33" t="s">
        <v>207</v>
      </c>
      <c r="C73" s="34">
        <v>2014</v>
      </c>
      <c r="D73" s="307">
        <v>814</v>
      </c>
      <c r="E73" s="307">
        <v>14290</v>
      </c>
      <c r="F73" s="159">
        <f>Tabla214[[#This Row],[Regimen Contributivo]]+Tabla214[[#This Row],[Regimen Subsidiado]]</f>
        <v>15104</v>
      </c>
    </row>
    <row r="74" spans="2:6" ht="15" x14ac:dyDescent="0.25">
      <c r="B74" s="33" t="s">
        <v>208</v>
      </c>
      <c r="C74" s="34">
        <v>2014</v>
      </c>
      <c r="D74" s="61">
        <v>174</v>
      </c>
      <c r="E74" s="307">
        <v>1366</v>
      </c>
      <c r="F74" s="159">
        <f>Tabla214[[#This Row],[Regimen Contributivo]]+Tabla214[[#This Row],[Regimen Subsidiado]]</f>
        <v>1540</v>
      </c>
    </row>
    <row r="75" spans="2:6" ht="15" x14ac:dyDescent="0.25">
      <c r="B75" s="33" t="s">
        <v>209</v>
      </c>
      <c r="C75" s="34">
        <v>2014</v>
      </c>
      <c r="D75" s="61">
        <v>38</v>
      </c>
      <c r="E75" s="61">
        <v>475</v>
      </c>
      <c r="F75" s="159">
        <f>Tabla214[[#This Row],[Regimen Contributivo]]+Tabla214[[#This Row],[Regimen Subsidiado]]</f>
        <v>513</v>
      </c>
    </row>
    <row r="76" spans="2:6" ht="15" x14ac:dyDescent="0.25">
      <c r="B76" s="33" t="s">
        <v>210</v>
      </c>
      <c r="C76" s="34">
        <v>2014</v>
      </c>
      <c r="D76" s="61">
        <v>678</v>
      </c>
      <c r="E76" s="307">
        <v>1197</v>
      </c>
      <c r="F76" s="159">
        <f>Tabla214[[#This Row],[Regimen Contributivo]]+Tabla214[[#This Row],[Regimen Subsidiado]]</f>
        <v>1875</v>
      </c>
    </row>
    <row r="77" spans="2:6" ht="15" x14ac:dyDescent="0.25">
      <c r="B77" s="33" t="s">
        <v>211</v>
      </c>
      <c r="C77" s="34">
        <v>2014</v>
      </c>
      <c r="D77" s="61">
        <v>48</v>
      </c>
      <c r="E77" s="307">
        <v>1392</v>
      </c>
      <c r="F77" s="159">
        <f>Tabla214[[#This Row],[Regimen Contributivo]]+Tabla214[[#This Row],[Regimen Subsidiado]]</f>
        <v>1440</v>
      </c>
    </row>
    <row r="78" spans="2:6" ht="15" x14ac:dyDescent="0.25">
      <c r="B78" s="33" t="s">
        <v>212</v>
      </c>
      <c r="C78" s="34">
        <v>2014</v>
      </c>
      <c r="D78" s="61">
        <v>793</v>
      </c>
      <c r="E78" s="307">
        <v>3602</v>
      </c>
      <c r="F78" s="159">
        <f>Tabla214[[#This Row],[Regimen Contributivo]]+Tabla214[[#This Row],[Regimen Subsidiado]]</f>
        <v>4395</v>
      </c>
    </row>
    <row r="79" spans="2:6" ht="15" x14ac:dyDescent="0.25">
      <c r="B79" s="33" t="s">
        <v>213</v>
      </c>
      <c r="C79" s="34">
        <v>2014</v>
      </c>
      <c r="D79" s="61">
        <v>690</v>
      </c>
      <c r="E79" s="307">
        <v>3498</v>
      </c>
      <c r="F79" s="159">
        <f>Tabla214[[#This Row],[Regimen Contributivo]]+Tabla214[[#This Row],[Regimen Subsidiado]]</f>
        <v>4188</v>
      </c>
    </row>
    <row r="80" spans="2:6" ht="15" x14ac:dyDescent="0.25">
      <c r="B80" s="33" t="s">
        <v>214</v>
      </c>
      <c r="C80" s="34">
        <v>2014</v>
      </c>
      <c r="D80" s="61">
        <v>168</v>
      </c>
      <c r="E80" s="307">
        <v>1281</v>
      </c>
      <c r="F80" s="159">
        <f>Tabla214[[#This Row],[Regimen Contributivo]]+Tabla214[[#This Row],[Regimen Subsidiado]]</f>
        <v>1449</v>
      </c>
    </row>
    <row r="81" spans="2:6" ht="15" x14ac:dyDescent="0.25">
      <c r="B81" s="33" t="s">
        <v>215</v>
      </c>
      <c r="C81" s="34">
        <v>2014</v>
      </c>
      <c r="D81" s="61">
        <v>98</v>
      </c>
      <c r="E81" s="307">
        <v>3240</v>
      </c>
      <c r="F81" s="159">
        <f>Tabla214[[#This Row],[Regimen Contributivo]]+Tabla214[[#This Row],[Regimen Subsidiado]]</f>
        <v>3338</v>
      </c>
    </row>
    <row r="82" spans="2:6" ht="15" x14ac:dyDescent="0.25">
      <c r="B82" s="33" t="s">
        <v>216</v>
      </c>
      <c r="C82" s="34">
        <v>2014</v>
      </c>
      <c r="D82" s="61">
        <v>608</v>
      </c>
      <c r="E82" s="307">
        <v>3037</v>
      </c>
      <c r="F82" s="159">
        <f>Tabla214[[#This Row],[Regimen Contributivo]]+Tabla214[[#This Row],[Regimen Subsidiado]]</f>
        <v>3645</v>
      </c>
    </row>
    <row r="83" spans="2:6" ht="15" x14ac:dyDescent="0.25">
      <c r="B83" s="33" t="s">
        <v>217</v>
      </c>
      <c r="C83" s="34">
        <v>2014</v>
      </c>
      <c r="D83" s="61">
        <v>963</v>
      </c>
      <c r="E83" s="307">
        <v>2758</v>
      </c>
      <c r="F83" s="159">
        <f>Tabla214[[#This Row],[Regimen Contributivo]]+Tabla214[[#This Row],[Regimen Subsidiado]]</f>
        <v>3721</v>
      </c>
    </row>
    <row r="84" spans="2:6" ht="15" x14ac:dyDescent="0.25">
      <c r="B84" s="33" t="s">
        <v>218</v>
      </c>
      <c r="C84" s="34">
        <v>2014</v>
      </c>
      <c r="D84" s="307">
        <v>3195</v>
      </c>
      <c r="E84" s="307">
        <v>5350</v>
      </c>
      <c r="F84" s="159">
        <f>Tabla214[[#This Row],[Regimen Contributivo]]+Tabla214[[#This Row],[Regimen Subsidiado]]</f>
        <v>8545</v>
      </c>
    </row>
    <row r="85" spans="2:6" ht="15" x14ac:dyDescent="0.25">
      <c r="B85" s="33" t="s">
        <v>219</v>
      </c>
      <c r="C85" s="34">
        <v>2014</v>
      </c>
      <c r="D85" s="61">
        <v>318</v>
      </c>
      <c r="E85" s="307">
        <v>1493</v>
      </c>
      <c r="F85" s="159">
        <f>Tabla214[[#This Row],[Regimen Contributivo]]+Tabla214[[#This Row],[Regimen Subsidiado]]</f>
        <v>1811</v>
      </c>
    </row>
    <row r="86" spans="2:6" ht="15" x14ac:dyDescent="0.25">
      <c r="B86" s="33" t="s">
        <v>220</v>
      </c>
      <c r="C86" s="34">
        <v>2014</v>
      </c>
      <c r="D86" s="61">
        <v>7</v>
      </c>
      <c r="E86" s="307">
        <v>1985</v>
      </c>
      <c r="F86" s="159">
        <f>Tabla214[[#This Row],[Regimen Contributivo]]+Tabla214[[#This Row],[Regimen Subsidiado]]</f>
        <v>1992</v>
      </c>
    </row>
    <row r="87" spans="2:6" ht="15" x14ac:dyDescent="0.25">
      <c r="B87" s="33" t="s">
        <v>221</v>
      </c>
      <c r="C87" s="34">
        <v>2014</v>
      </c>
      <c r="D87" s="61">
        <v>382</v>
      </c>
      <c r="E87" s="307">
        <v>6020</v>
      </c>
      <c r="F87" s="159">
        <f>Tabla214[[#This Row],[Regimen Contributivo]]+Tabla214[[#This Row],[Regimen Subsidiado]]</f>
        <v>6402</v>
      </c>
    </row>
    <row r="88" spans="2:6" ht="15" x14ac:dyDescent="0.25">
      <c r="B88" s="33" t="s">
        <v>222</v>
      </c>
      <c r="C88" s="34">
        <v>2014</v>
      </c>
      <c r="D88" s="61">
        <v>56</v>
      </c>
      <c r="E88" s="307">
        <v>1446</v>
      </c>
      <c r="F88" s="159">
        <f>Tabla214[[#This Row],[Regimen Contributivo]]+Tabla214[[#This Row],[Regimen Subsidiado]]</f>
        <v>1502</v>
      </c>
    </row>
    <row r="89" spans="2:6" ht="15" x14ac:dyDescent="0.25">
      <c r="B89" s="33" t="s">
        <v>223</v>
      </c>
      <c r="C89" s="34">
        <v>2014</v>
      </c>
      <c r="D89" s="307">
        <v>78653</v>
      </c>
      <c r="E89" s="307">
        <v>42960</v>
      </c>
      <c r="F89" s="159">
        <f>Tabla214[[#This Row],[Regimen Contributivo]]+Tabla214[[#This Row],[Regimen Subsidiado]]</f>
        <v>121613</v>
      </c>
    </row>
    <row r="90" spans="2:6" ht="15" x14ac:dyDescent="0.25">
      <c r="B90" s="33" t="s">
        <v>224</v>
      </c>
      <c r="C90" s="34">
        <v>2014</v>
      </c>
      <c r="D90" s="307">
        <v>1437</v>
      </c>
      <c r="E90" s="307">
        <v>5702</v>
      </c>
      <c r="F90" s="159">
        <f>Tabla214[[#This Row],[Regimen Contributivo]]+Tabla214[[#This Row],[Regimen Subsidiado]]</f>
        <v>7139</v>
      </c>
    </row>
    <row r="91" spans="2:6" ht="15" x14ac:dyDescent="0.25">
      <c r="B91" s="33" t="s">
        <v>225</v>
      </c>
      <c r="C91" s="34">
        <v>2014</v>
      </c>
      <c r="D91" s="61">
        <v>591</v>
      </c>
      <c r="E91" s="307">
        <v>1955</v>
      </c>
      <c r="F91" s="159">
        <f>Tabla214[[#This Row],[Regimen Contributivo]]+Tabla214[[#This Row],[Regimen Subsidiado]]</f>
        <v>2546</v>
      </c>
    </row>
    <row r="92" spans="2:6" ht="15" x14ac:dyDescent="0.25">
      <c r="B92" s="33" t="s">
        <v>226</v>
      </c>
      <c r="C92" s="34">
        <v>2014</v>
      </c>
      <c r="D92" s="61">
        <v>104</v>
      </c>
      <c r="E92" s="307">
        <v>4696</v>
      </c>
      <c r="F92" s="159">
        <f>Tabla214[[#This Row],[Regimen Contributivo]]+Tabla214[[#This Row],[Regimen Subsidiado]]</f>
        <v>4800</v>
      </c>
    </row>
    <row r="93" spans="2:6" ht="15" x14ac:dyDescent="0.25">
      <c r="B93" s="33" t="s">
        <v>207</v>
      </c>
      <c r="C93" s="34">
        <v>2015</v>
      </c>
      <c r="D93" s="61">
        <v>903</v>
      </c>
      <c r="E93" s="307">
        <v>13594</v>
      </c>
      <c r="F93" s="159">
        <f>Tabla214[[#This Row],[Regimen Contributivo]]+Tabla214[[#This Row],[Regimen Subsidiado]]</f>
        <v>14497</v>
      </c>
    </row>
    <row r="94" spans="2:6" ht="15" x14ac:dyDescent="0.25">
      <c r="B94" s="33" t="s">
        <v>208</v>
      </c>
      <c r="C94" s="34">
        <v>2015</v>
      </c>
      <c r="D94" s="61">
        <v>204</v>
      </c>
      <c r="E94" s="307">
        <v>1190</v>
      </c>
      <c r="F94" s="159">
        <f>Tabla214[[#This Row],[Regimen Contributivo]]+Tabla214[[#This Row],[Regimen Subsidiado]]</f>
        <v>1394</v>
      </c>
    </row>
    <row r="95" spans="2:6" ht="15" x14ac:dyDescent="0.25">
      <c r="B95" s="33" t="s">
        <v>209</v>
      </c>
      <c r="C95" s="34">
        <v>2015</v>
      </c>
      <c r="D95" s="61">
        <v>44</v>
      </c>
      <c r="E95" s="61">
        <v>426</v>
      </c>
      <c r="F95" s="159">
        <f>Tabla214[[#This Row],[Regimen Contributivo]]+Tabla214[[#This Row],[Regimen Subsidiado]]</f>
        <v>470</v>
      </c>
    </row>
    <row r="96" spans="2:6" ht="15" x14ac:dyDescent="0.25">
      <c r="B96" s="33" t="s">
        <v>210</v>
      </c>
      <c r="C96" s="34">
        <v>2015</v>
      </c>
      <c r="D96" s="61">
        <v>700</v>
      </c>
      <c r="E96" s="307">
        <v>1063</v>
      </c>
      <c r="F96" s="159">
        <f>Tabla214[[#This Row],[Regimen Contributivo]]+Tabla214[[#This Row],[Regimen Subsidiado]]</f>
        <v>1763</v>
      </c>
    </row>
    <row r="97" spans="2:6" ht="15" x14ac:dyDescent="0.25">
      <c r="B97" s="33" t="s">
        <v>211</v>
      </c>
      <c r="C97" s="34">
        <v>2015</v>
      </c>
      <c r="D97" s="61">
        <v>70</v>
      </c>
      <c r="E97" s="307">
        <v>1265</v>
      </c>
      <c r="F97" s="159">
        <f>Tabla214[[#This Row],[Regimen Contributivo]]+Tabla214[[#This Row],[Regimen Subsidiado]]</f>
        <v>1335</v>
      </c>
    </row>
    <row r="98" spans="2:6" ht="15" x14ac:dyDescent="0.25">
      <c r="B98" s="33" t="s">
        <v>212</v>
      </c>
      <c r="C98" s="34">
        <v>2015</v>
      </c>
      <c r="D98" s="61">
        <v>879</v>
      </c>
      <c r="E98" s="307">
        <v>3434</v>
      </c>
      <c r="F98" s="159">
        <f>Tabla214[[#This Row],[Regimen Contributivo]]+Tabla214[[#This Row],[Regimen Subsidiado]]</f>
        <v>4313</v>
      </c>
    </row>
    <row r="99" spans="2:6" ht="15" x14ac:dyDescent="0.25">
      <c r="B99" s="33" t="s">
        <v>213</v>
      </c>
      <c r="C99" s="34">
        <v>2015</v>
      </c>
      <c r="D99" s="61">
        <v>713</v>
      </c>
      <c r="E99" s="307">
        <v>3299</v>
      </c>
      <c r="F99" s="159">
        <f>Tabla214[[#This Row],[Regimen Contributivo]]+Tabla214[[#This Row],[Regimen Subsidiado]]</f>
        <v>4012</v>
      </c>
    </row>
    <row r="100" spans="2:6" ht="15" x14ac:dyDescent="0.25">
      <c r="B100" s="33" t="s">
        <v>214</v>
      </c>
      <c r="C100" s="34">
        <v>2015</v>
      </c>
      <c r="D100" s="61">
        <v>184</v>
      </c>
      <c r="E100" s="307">
        <v>1140</v>
      </c>
      <c r="F100" s="159">
        <f>Tabla214[[#This Row],[Regimen Contributivo]]+Tabla214[[#This Row],[Regimen Subsidiado]]</f>
        <v>1324</v>
      </c>
    </row>
    <row r="101" spans="2:6" ht="15" x14ac:dyDescent="0.25">
      <c r="B101" s="33" t="s">
        <v>215</v>
      </c>
      <c r="C101" s="34">
        <v>2015</v>
      </c>
      <c r="D101" s="61">
        <v>130</v>
      </c>
      <c r="E101" s="307">
        <v>2790</v>
      </c>
      <c r="F101" s="159">
        <f>Tabla214[[#This Row],[Regimen Contributivo]]+Tabla214[[#This Row],[Regimen Subsidiado]]</f>
        <v>2920</v>
      </c>
    </row>
    <row r="102" spans="2:6" ht="15" x14ac:dyDescent="0.25">
      <c r="B102" s="33" t="s">
        <v>216</v>
      </c>
      <c r="C102" s="34">
        <v>2015</v>
      </c>
      <c r="D102" s="61">
        <v>588</v>
      </c>
      <c r="E102" s="307">
        <v>2947</v>
      </c>
      <c r="F102" s="159">
        <f>Tabla214[[#This Row],[Regimen Contributivo]]+Tabla214[[#This Row],[Regimen Subsidiado]]</f>
        <v>3535</v>
      </c>
    </row>
    <row r="103" spans="2:6" ht="15" x14ac:dyDescent="0.25">
      <c r="B103" s="33" t="s">
        <v>217</v>
      </c>
      <c r="C103" s="34">
        <v>2015</v>
      </c>
      <c r="D103" s="61">
        <v>939</v>
      </c>
      <c r="E103" s="307">
        <v>2643</v>
      </c>
      <c r="F103" s="159">
        <f>Tabla214[[#This Row],[Regimen Contributivo]]+Tabla214[[#This Row],[Regimen Subsidiado]]</f>
        <v>3582</v>
      </c>
    </row>
    <row r="104" spans="2:6" ht="15" x14ac:dyDescent="0.25">
      <c r="B104" s="33" t="s">
        <v>218</v>
      </c>
      <c r="C104" s="34">
        <v>2015</v>
      </c>
      <c r="D104" s="61">
        <v>3699</v>
      </c>
      <c r="E104" s="307">
        <v>5202</v>
      </c>
      <c r="F104" s="159">
        <f>Tabla214[[#This Row],[Regimen Contributivo]]+Tabla214[[#This Row],[Regimen Subsidiado]]</f>
        <v>8901</v>
      </c>
    </row>
    <row r="105" spans="2:6" ht="15" x14ac:dyDescent="0.25">
      <c r="B105" s="33" t="s">
        <v>219</v>
      </c>
      <c r="C105" s="34">
        <v>2015</v>
      </c>
      <c r="D105" s="61">
        <v>340</v>
      </c>
      <c r="E105" s="307">
        <v>1401</v>
      </c>
      <c r="F105" s="159">
        <f>Tabla214[[#This Row],[Regimen Contributivo]]+Tabla214[[#This Row],[Regimen Subsidiado]]</f>
        <v>1741</v>
      </c>
    </row>
    <row r="106" spans="2:6" ht="15" x14ac:dyDescent="0.25">
      <c r="B106" s="33" t="s">
        <v>220</v>
      </c>
      <c r="C106" s="34">
        <v>2015</v>
      </c>
      <c r="D106" s="61">
        <v>34</v>
      </c>
      <c r="E106" s="307">
        <v>1990</v>
      </c>
      <c r="F106" s="159">
        <f>Tabla214[[#This Row],[Regimen Contributivo]]+Tabla214[[#This Row],[Regimen Subsidiado]]</f>
        <v>2024</v>
      </c>
    </row>
    <row r="107" spans="2:6" ht="15" x14ac:dyDescent="0.25">
      <c r="B107" s="33" t="s">
        <v>221</v>
      </c>
      <c r="C107" s="34">
        <v>2015</v>
      </c>
      <c r="D107" s="61">
        <v>430</v>
      </c>
      <c r="E107" s="307">
        <v>5714</v>
      </c>
      <c r="F107" s="159">
        <f>Tabla214[[#This Row],[Regimen Contributivo]]+Tabla214[[#This Row],[Regimen Subsidiado]]</f>
        <v>6144</v>
      </c>
    </row>
    <row r="108" spans="2:6" ht="15" x14ac:dyDescent="0.25">
      <c r="B108" s="33" t="s">
        <v>222</v>
      </c>
      <c r="C108" s="34">
        <v>2015</v>
      </c>
      <c r="D108" s="61">
        <v>82</v>
      </c>
      <c r="E108" s="307">
        <v>1291</v>
      </c>
      <c r="F108" s="159">
        <f>Tabla214[[#This Row],[Regimen Contributivo]]+Tabla214[[#This Row],[Regimen Subsidiado]]</f>
        <v>1373</v>
      </c>
    </row>
    <row r="109" spans="2:6" ht="15" x14ac:dyDescent="0.25">
      <c r="B109" s="33" t="s">
        <v>223</v>
      </c>
      <c r="C109" s="34">
        <v>2015</v>
      </c>
      <c r="D109" s="61">
        <v>88688</v>
      </c>
      <c r="E109" s="307">
        <v>46622</v>
      </c>
      <c r="F109" s="159">
        <f>Tabla214[[#This Row],[Regimen Contributivo]]+Tabla214[[#This Row],[Regimen Subsidiado]]</f>
        <v>135310</v>
      </c>
    </row>
    <row r="110" spans="2:6" ht="15" x14ac:dyDescent="0.25">
      <c r="B110" s="33" t="s">
        <v>224</v>
      </c>
      <c r="C110" s="34">
        <v>2015</v>
      </c>
      <c r="D110" s="61">
        <v>1713</v>
      </c>
      <c r="E110" s="307">
        <v>5454</v>
      </c>
      <c r="F110" s="159">
        <f>Tabla214[[#This Row],[Regimen Contributivo]]+Tabla214[[#This Row],[Regimen Subsidiado]]</f>
        <v>7167</v>
      </c>
    </row>
    <row r="111" spans="2:6" ht="15" x14ac:dyDescent="0.25">
      <c r="B111" s="33" t="s">
        <v>225</v>
      </c>
      <c r="C111" s="34">
        <v>2015</v>
      </c>
      <c r="D111" s="61">
        <v>588</v>
      </c>
      <c r="E111" s="307">
        <v>1916</v>
      </c>
      <c r="F111" s="159">
        <f>Tabla214[[#This Row],[Regimen Contributivo]]+Tabla214[[#This Row],[Regimen Subsidiado]]</f>
        <v>2504</v>
      </c>
    </row>
    <row r="112" spans="2:6" ht="15" x14ac:dyDescent="0.25">
      <c r="B112" s="33" t="s">
        <v>226</v>
      </c>
      <c r="C112" s="34">
        <v>2015</v>
      </c>
      <c r="D112" s="61">
        <v>112</v>
      </c>
      <c r="E112" s="307">
        <v>4335</v>
      </c>
      <c r="F112" s="159">
        <f>Tabla214[[#This Row],[Regimen Contributivo]]+Tabla214[[#This Row],[Regimen Subsidiado]]</f>
        <v>4447</v>
      </c>
    </row>
    <row r="113" spans="2:6" ht="15" x14ac:dyDescent="0.25">
      <c r="B113" s="33" t="s">
        <v>207</v>
      </c>
      <c r="C113" s="34">
        <v>2016</v>
      </c>
      <c r="D113" s="61">
        <v>821</v>
      </c>
      <c r="E113" s="307">
        <v>13317</v>
      </c>
      <c r="F113" s="159">
        <f>Tabla214[[#This Row],[Regimen Contributivo]]+Tabla214[[#This Row],[Regimen Subsidiado]]</f>
        <v>14138</v>
      </c>
    </row>
    <row r="114" spans="2:6" ht="15" x14ac:dyDescent="0.25">
      <c r="B114" s="33" t="s">
        <v>208</v>
      </c>
      <c r="C114" s="34">
        <v>2016</v>
      </c>
      <c r="D114" s="61">
        <v>205</v>
      </c>
      <c r="E114" s="307">
        <v>1135</v>
      </c>
      <c r="F114" s="159">
        <f>Tabla214[[#This Row],[Regimen Contributivo]]+Tabla214[[#This Row],[Regimen Subsidiado]]</f>
        <v>1340</v>
      </c>
    </row>
    <row r="115" spans="2:6" ht="15" x14ac:dyDescent="0.25">
      <c r="B115" s="33" t="s">
        <v>209</v>
      </c>
      <c r="C115" s="34">
        <v>2016</v>
      </c>
      <c r="D115" s="61">
        <v>61</v>
      </c>
      <c r="E115" s="61">
        <v>400</v>
      </c>
      <c r="F115" s="159">
        <f>Tabla214[[#This Row],[Regimen Contributivo]]+Tabla214[[#This Row],[Regimen Subsidiado]]</f>
        <v>461</v>
      </c>
    </row>
    <row r="116" spans="2:6" ht="15" x14ac:dyDescent="0.25">
      <c r="B116" s="33" t="s">
        <v>210</v>
      </c>
      <c r="C116" s="34">
        <v>2016</v>
      </c>
      <c r="D116" s="61">
        <v>713</v>
      </c>
      <c r="E116" s="61">
        <v>998</v>
      </c>
      <c r="F116" s="159">
        <f>Tabla214[[#This Row],[Regimen Contributivo]]+Tabla214[[#This Row],[Regimen Subsidiado]]</f>
        <v>1711</v>
      </c>
    </row>
    <row r="117" spans="2:6" ht="15" x14ac:dyDescent="0.25">
      <c r="B117" s="33" t="s">
        <v>211</v>
      </c>
      <c r="C117" s="34">
        <v>2016</v>
      </c>
      <c r="D117" s="61">
        <v>94</v>
      </c>
      <c r="E117" s="307">
        <v>1214</v>
      </c>
      <c r="F117" s="159">
        <f>Tabla214[[#This Row],[Regimen Contributivo]]+Tabla214[[#This Row],[Regimen Subsidiado]]</f>
        <v>1308</v>
      </c>
    </row>
    <row r="118" spans="2:6" ht="15" x14ac:dyDescent="0.25">
      <c r="B118" s="33" t="s">
        <v>212</v>
      </c>
      <c r="C118" s="34">
        <v>2016</v>
      </c>
      <c r="D118" s="61">
        <v>996</v>
      </c>
      <c r="E118" s="307">
        <v>3324</v>
      </c>
      <c r="F118" s="159">
        <f>Tabla214[[#This Row],[Regimen Contributivo]]+Tabla214[[#This Row],[Regimen Subsidiado]]</f>
        <v>4320</v>
      </c>
    </row>
    <row r="119" spans="2:6" ht="15" x14ac:dyDescent="0.25">
      <c r="B119" s="33" t="s">
        <v>213</v>
      </c>
      <c r="C119" s="34">
        <v>2016</v>
      </c>
      <c r="D119" s="61">
        <v>789</v>
      </c>
      <c r="E119" s="307">
        <v>3114</v>
      </c>
      <c r="F119" s="159">
        <f>Tabla214[[#This Row],[Regimen Contributivo]]+Tabla214[[#This Row],[Regimen Subsidiado]]</f>
        <v>3903</v>
      </c>
    </row>
    <row r="120" spans="2:6" ht="15" x14ac:dyDescent="0.25">
      <c r="B120" s="33" t="s">
        <v>214</v>
      </c>
      <c r="C120" s="34">
        <v>2016</v>
      </c>
      <c r="D120" s="61">
        <v>251</v>
      </c>
      <c r="E120" s="307">
        <v>1041</v>
      </c>
      <c r="F120" s="159">
        <f>Tabla214[[#This Row],[Regimen Contributivo]]+Tabla214[[#This Row],[Regimen Subsidiado]]</f>
        <v>1292</v>
      </c>
    </row>
    <row r="121" spans="2:6" ht="15" x14ac:dyDescent="0.25">
      <c r="B121" s="33" t="s">
        <v>215</v>
      </c>
      <c r="C121" s="34">
        <v>2016</v>
      </c>
      <c r="D121" s="61">
        <v>154</v>
      </c>
      <c r="E121" s="307">
        <v>2737</v>
      </c>
      <c r="F121" s="159">
        <f>Tabla214[[#This Row],[Regimen Contributivo]]+Tabla214[[#This Row],[Regimen Subsidiado]]</f>
        <v>2891</v>
      </c>
    </row>
    <row r="122" spans="2:6" ht="15" x14ac:dyDescent="0.25">
      <c r="B122" s="33" t="s">
        <v>216</v>
      </c>
      <c r="C122" s="34">
        <v>2016</v>
      </c>
      <c r="D122" s="61">
        <v>686</v>
      </c>
      <c r="E122" s="307">
        <v>2757</v>
      </c>
      <c r="F122" s="159">
        <f>Tabla214[[#This Row],[Regimen Contributivo]]+Tabla214[[#This Row],[Regimen Subsidiado]]</f>
        <v>3443</v>
      </c>
    </row>
    <row r="123" spans="2:6" ht="15" x14ac:dyDescent="0.25">
      <c r="B123" s="33" t="s">
        <v>217</v>
      </c>
      <c r="C123" s="34">
        <v>2016</v>
      </c>
      <c r="D123" s="61">
        <v>910</v>
      </c>
      <c r="E123" s="307">
        <v>2497</v>
      </c>
      <c r="F123" s="159">
        <f>Tabla214[[#This Row],[Regimen Contributivo]]+Tabla214[[#This Row],[Regimen Subsidiado]]</f>
        <v>3407</v>
      </c>
    </row>
    <row r="124" spans="2:6" ht="15" x14ac:dyDescent="0.25">
      <c r="B124" s="33" t="s">
        <v>218</v>
      </c>
      <c r="C124" s="34">
        <v>2016</v>
      </c>
      <c r="D124" s="61">
        <v>4675</v>
      </c>
      <c r="E124" s="307">
        <v>5007</v>
      </c>
      <c r="F124" s="159">
        <f>Tabla214[[#This Row],[Regimen Contributivo]]+Tabla214[[#This Row],[Regimen Subsidiado]]</f>
        <v>9682</v>
      </c>
    </row>
    <row r="125" spans="2:6" ht="15" x14ac:dyDescent="0.25">
      <c r="B125" s="33" t="s">
        <v>219</v>
      </c>
      <c r="C125" s="34">
        <v>2016</v>
      </c>
      <c r="D125" s="61">
        <v>314</v>
      </c>
      <c r="E125" s="307">
        <v>1360</v>
      </c>
      <c r="F125" s="159">
        <f>Tabla214[[#This Row],[Regimen Contributivo]]+Tabla214[[#This Row],[Regimen Subsidiado]]</f>
        <v>1674</v>
      </c>
    </row>
    <row r="126" spans="2:6" ht="15" x14ac:dyDescent="0.25">
      <c r="B126" s="33" t="s">
        <v>220</v>
      </c>
      <c r="C126" s="34">
        <v>2016</v>
      </c>
      <c r="D126" s="61">
        <v>77</v>
      </c>
      <c r="E126" s="307">
        <v>1850</v>
      </c>
      <c r="F126" s="159">
        <f>Tabla214[[#This Row],[Regimen Contributivo]]+Tabla214[[#This Row],[Regimen Subsidiado]]</f>
        <v>1927</v>
      </c>
    </row>
    <row r="127" spans="2:6" ht="15" x14ac:dyDescent="0.25">
      <c r="B127" s="33" t="s">
        <v>221</v>
      </c>
      <c r="C127" s="34">
        <v>2016</v>
      </c>
      <c r="D127" s="61">
        <v>493</v>
      </c>
      <c r="E127" s="307">
        <v>5592</v>
      </c>
      <c r="F127" s="159">
        <f>Tabla214[[#This Row],[Regimen Contributivo]]+Tabla214[[#This Row],[Regimen Subsidiado]]</f>
        <v>6085</v>
      </c>
    </row>
    <row r="128" spans="2:6" ht="15" x14ac:dyDescent="0.25">
      <c r="B128" s="33" t="s">
        <v>222</v>
      </c>
      <c r="C128" s="34">
        <v>2016</v>
      </c>
      <c r="D128" s="61">
        <v>79</v>
      </c>
      <c r="E128" s="307">
        <v>1272</v>
      </c>
      <c r="F128" s="159">
        <f>Tabla214[[#This Row],[Regimen Contributivo]]+Tabla214[[#This Row],[Regimen Subsidiado]]</f>
        <v>1351</v>
      </c>
    </row>
    <row r="129" spans="2:6" ht="15" x14ac:dyDescent="0.25">
      <c r="B129" s="33" t="s">
        <v>223</v>
      </c>
      <c r="C129" s="34">
        <v>2016</v>
      </c>
      <c r="D129" s="61">
        <v>90109</v>
      </c>
      <c r="E129" s="307">
        <v>46136</v>
      </c>
      <c r="F129" s="159">
        <f>Tabla214[[#This Row],[Regimen Contributivo]]+Tabla214[[#This Row],[Regimen Subsidiado]]</f>
        <v>136245</v>
      </c>
    </row>
    <row r="130" spans="2:6" ht="15" x14ac:dyDescent="0.25">
      <c r="B130" s="33" t="s">
        <v>224</v>
      </c>
      <c r="C130" s="34">
        <v>2016</v>
      </c>
      <c r="D130" s="61">
        <v>2072</v>
      </c>
      <c r="E130" s="307">
        <v>5170</v>
      </c>
      <c r="F130" s="159">
        <f>Tabla214[[#This Row],[Regimen Contributivo]]+Tabla214[[#This Row],[Regimen Subsidiado]]</f>
        <v>7242</v>
      </c>
    </row>
    <row r="131" spans="2:6" ht="15" x14ac:dyDescent="0.25">
      <c r="B131" s="33" t="s">
        <v>225</v>
      </c>
      <c r="C131" s="34">
        <v>2016</v>
      </c>
      <c r="D131" s="61">
        <v>679</v>
      </c>
      <c r="E131" s="307">
        <v>1793</v>
      </c>
      <c r="F131" s="159">
        <f>Tabla214[[#This Row],[Regimen Contributivo]]+Tabla214[[#This Row],[Regimen Subsidiado]]</f>
        <v>2472</v>
      </c>
    </row>
    <row r="132" spans="2:6" ht="15" x14ac:dyDescent="0.25">
      <c r="B132" s="33" t="s">
        <v>226</v>
      </c>
      <c r="C132" s="34">
        <v>2016</v>
      </c>
      <c r="D132" s="61">
        <v>157</v>
      </c>
      <c r="E132" s="307">
        <v>4210</v>
      </c>
      <c r="F132" s="159">
        <f>Tabla214[[#This Row],[Regimen Contributivo]]+Tabla214[[#This Row],[Regimen Subsidiado]]</f>
        <v>4367</v>
      </c>
    </row>
    <row r="133" spans="2:6" ht="15" x14ac:dyDescent="0.25">
      <c r="B133" s="33" t="s">
        <v>207</v>
      </c>
      <c r="C133" s="34">
        <v>2017</v>
      </c>
      <c r="D133" s="61">
        <v>739</v>
      </c>
      <c r="E133" s="307">
        <v>13235</v>
      </c>
      <c r="F133" s="159">
        <f>Tabla214[[#This Row],[Regimen Contributivo]]+Tabla214[[#This Row],[Regimen Subsidiado]]</f>
        <v>13974</v>
      </c>
    </row>
    <row r="134" spans="2:6" ht="15" x14ac:dyDescent="0.25">
      <c r="B134" s="33" t="s">
        <v>208</v>
      </c>
      <c r="C134" s="34">
        <v>2017</v>
      </c>
      <c r="D134" s="61">
        <v>197</v>
      </c>
      <c r="E134" s="307">
        <v>1092</v>
      </c>
      <c r="F134" s="159">
        <f>Tabla214[[#This Row],[Regimen Contributivo]]+Tabla214[[#This Row],[Regimen Subsidiado]]</f>
        <v>1289</v>
      </c>
    </row>
    <row r="135" spans="2:6" ht="15" x14ac:dyDescent="0.25">
      <c r="B135" s="33" t="s">
        <v>209</v>
      </c>
      <c r="C135" s="34">
        <v>2017</v>
      </c>
      <c r="D135" s="61">
        <v>65</v>
      </c>
      <c r="E135" s="61">
        <v>438</v>
      </c>
      <c r="F135" s="159">
        <f>Tabla214[[#This Row],[Regimen Contributivo]]+Tabla214[[#This Row],[Regimen Subsidiado]]</f>
        <v>503</v>
      </c>
    </row>
    <row r="136" spans="2:6" ht="15" x14ac:dyDescent="0.25">
      <c r="B136" s="33" t="s">
        <v>210</v>
      </c>
      <c r="C136" s="34">
        <v>2017</v>
      </c>
      <c r="D136" s="61">
        <v>620</v>
      </c>
      <c r="E136" s="307">
        <v>1078</v>
      </c>
      <c r="F136" s="159">
        <f>Tabla214[[#This Row],[Regimen Contributivo]]+Tabla214[[#This Row],[Regimen Subsidiado]]</f>
        <v>1698</v>
      </c>
    </row>
    <row r="137" spans="2:6" ht="15" x14ac:dyDescent="0.25">
      <c r="B137" s="33" t="s">
        <v>211</v>
      </c>
      <c r="C137" s="34">
        <v>2017</v>
      </c>
      <c r="D137" s="61">
        <v>100</v>
      </c>
      <c r="E137" s="307">
        <v>1224</v>
      </c>
      <c r="F137" s="159">
        <f>Tabla214[[#This Row],[Regimen Contributivo]]+Tabla214[[#This Row],[Regimen Subsidiado]]</f>
        <v>1324</v>
      </c>
    </row>
    <row r="138" spans="2:6" ht="15" x14ac:dyDescent="0.25">
      <c r="B138" s="33" t="s">
        <v>212</v>
      </c>
      <c r="C138" s="34">
        <v>2017</v>
      </c>
      <c r="D138" s="61">
        <v>913</v>
      </c>
      <c r="E138" s="307">
        <v>3507</v>
      </c>
      <c r="F138" s="159">
        <f>Tabla214[[#This Row],[Regimen Contributivo]]+Tabla214[[#This Row],[Regimen Subsidiado]]</f>
        <v>4420</v>
      </c>
    </row>
    <row r="139" spans="2:6" ht="15" x14ac:dyDescent="0.25">
      <c r="B139" s="33" t="s">
        <v>213</v>
      </c>
      <c r="C139" s="34">
        <v>2017</v>
      </c>
      <c r="D139" s="61">
        <v>809</v>
      </c>
      <c r="E139" s="307">
        <v>3007</v>
      </c>
      <c r="F139" s="159">
        <f>Tabla214[[#This Row],[Regimen Contributivo]]+Tabla214[[#This Row],[Regimen Subsidiado]]</f>
        <v>3816</v>
      </c>
    </row>
    <row r="140" spans="2:6" ht="15" x14ac:dyDescent="0.25">
      <c r="B140" s="33" t="s">
        <v>214</v>
      </c>
      <c r="C140" s="34">
        <v>2017</v>
      </c>
      <c r="D140" s="61">
        <v>264</v>
      </c>
      <c r="E140" s="307">
        <v>1074</v>
      </c>
      <c r="F140" s="159">
        <f>Tabla214[[#This Row],[Regimen Contributivo]]+Tabla214[[#This Row],[Regimen Subsidiado]]</f>
        <v>1338</v>
      </c>
    </row>
    <row r="141" spans="2:6" ht="15" x14ac:dyDescent="0.25">
      <c r="B141" s="33" t="s">
        <v>215</v>
      </c>
      <c r="C141" s="34">
        <v>2017</v>
      </c>
      <c r="D141" s="61">
        <v>164</v>
      </c>
      <c r="E141" s="307">
        <v>2799</v>
      </c>
      <c r="F141" s="159">
        <f>Tabla214[[#This Row],[Regimen Contributivo]]+Tabla214[[#This Row],[Regimen Subsidiado]]</f>
        <v>2963</v>
      </c>
    </row>
    <row r="142" spans="2:6" ht="15" x14ac:dyDescent="0.25">
      <c r="B142" s="33" t="s">
        <v>216</v>
      </c>
      <c r="C142" s="34">
        <v>2017</v>
      </c>
      <c r="D142" s="61">
        <v>633</v>
      </c>
      <c r="E142" s="307">
        <v>2751</v>
      </c>
      <c r="F142" s="159">
        <f>Tabla214[[#This Row],[Regimen Contributivo]]+Tabla214[[#This Row],[Regimen Subsidiado]]</f>
        <v>3384</v>
      </c>
    </row>
    <row r="143" spans="2:6" ht="15" x14ac:dyDescent="0.25">
      <c r="B143" s="33" t="s">
        <v>217</v>
      </c>
      <c r="C143" s="34">
        <v>2017</v>
      </c>
      <c r="D143" s="61">
        <v>824</v>
      </c>
      <c r="E143" s="307">
        <v>2498</v>
      </c>
      <c r="F143" s="159">
        <f>Tabla214[[#This Row],[Regimen Contributivo]]+Tabla214[[#This Row],[Regimen Subsidiado]]</f>
        <v>3322</v>
      </c>
    </row>
    <row r="144" spans="2:6" ht="15" x14ac:dyDescent="0.25">
      <c r="B144" s="33" t="s">
        <v>218</v>
      </c>
      <c r="C144" s="34">
        <v>2017</v>
      </c>
      <c r="D144" s="61">
        <v>4050</v>
      </c>
      <c r="E144" s="307">
        <v>5155</v>
      </c>
      <c r="F144" s="159">
        <f>Tabla214[[#This Row],[Regimen Contributivo]]+Tabla214[[#This Row],[Regimen Subsidiado]]</f>
        <v>9205</v>
      </c>
    </row>
    <row r="145" spans="2:6" ht="15" x14ac:dyDescent="0.25">
      <c r="B145" s="33" t="s">
        <v>219</v>
      </c>
      <c r="C145" s="34">
        <v>2017</v>
      </c>
      <c r="D145" s="61">
        <v>347</v>
      </c>
      <c r="E145" s="307">
        <v>1290</v>
      </c>
      <c r="F145" s="159">
        <f>Tabla214[[#This Row],[Regimen Contributivo]]+Tabla214[[#This Row],[Regimen Subsidiado]]</f>
        <v>1637</v>
      </c>
    </row>
    <row r="146" spans="2:6" ht="15" x14ac:dyDescent="0.25">
      <c r="B146" s="33" t="s">
        <v>220</v>
      </c>
      <c r="C146" s="34">
        <v>2017</v>
      </c>
      <c r="D146" s="61">
        <v>98</v>
      </c>
      <c r="E146" s="307">
        <v>1806</v>
      </c>
      <c r="F146" s="159">
        <f>Tabla214[[#This Row],[Regimen Contributivo]]+Tabla214[[#This Row],[Regimen Subsidiado]]</f>
        <v>1904</v>
      </c>
    </row>
    <row r="147" spans="2:6" ht="15" x14ac:dyDescent="0.25">
      <c r="B147" s="33" t="s">
        <v>221</v>
      </c>
      <c r="C147" s="34">
        <v>2017</v>
      </c>
      <c r="D147" s="61">
        <v>448</v>
      </c>
      <c r="E147" s="307">
        <v>5520</v>
      </c>
      <c r="F147" s="159">
        <f>Tabla214[[#This Row],[Regimen Contributivo]]+Tabla214[[#This Row],[Regimen Subsidiado]]</f>
        <v>5968</v>
      </c>
    </row>
    <row r="148" spans="2:6" ht="15" x14ac:dyDescent="0.25">
      <c r="B148" s="33" t="s">
        <v>222</v>
      </c>
      <c r="C148" s="34">
        <v>2017</v>
      </c>
      <c r="D148" s="61">
        <v>77</v>
      </c>
      <c r="E148" s="307">
        <v>1327</v>
      </c>
      <c r="F148" s="159">
        <f>Tabla214[[#This Row],[Regimen Contributivo]]+Tabla214[[#This Row],[Regimen Subsidiado]]</f>
        <v>1404</v>
      </c>
    </row>
    <row r="149" spans="2:6" ht="15" x14ac:dyDescent="0.25">
      <c r="B149" s="33" t="s">
        <v>223</v>
      </c>
      <c r="C149" s="34">
        <v>2017</v>
      </c>
      <c r="D149" s="61">
        <v>86555</v>
      </c>
      <c r="E149" s="307">
        <v>48378</v>
      </c>
      <c r="F149" s="159">
        <f>Tabla214[[#This Row],[Regimen Contributivo]]+Tabla214[[#This Row],[Regimen Subsidiado]]</f>
        <v>134933</v>
      </c>
    </row>
    <row r="150" spans="2:6" ht="15" x14ac:dyDescent="0.25">
      <c r="B150" s="33" t="s">
        <v>224</v>
      </c>
      <c r="C150" s="34">
        <v>2017</v>
      </c>
      <c r="D150" s="61">
        <v>1925</v>
      </c>
      <c r="E150" s="307">
        <v>5279</v>
      </c>
      <c r="F150" s="159">
        <f>Tabla214[[#This Row],[Regimen Contributivo]]+Tabla214[[#This Row],[Regimen Subsidiado]]</f>
        <v>7204</v>
      </c>
    </row>
    <row r="151" spans="2:6" ht="15" x14ac:dyDescent="0.25">
      <c r="B151" s="33" t="s">
        <v>225</v>
      </c>
      <c r="C151" s="34">
        <v>2017</v>
      </c>
      <c r="D151" s="61">
        <v>633</v>
      </c>
      <c r="E151" s="307">
        <v>1857</v>
      </c>
      <c r="F151" s="159">
        <f>Tabla214[[#This Row],[Regimen Contributivo]]+Tabla214[[#This Row],[Regimen Subsidiado]]</f>
        <v>2490</v>
      </c>
    </row>
    <row r="152" spans="2:6" ht="15" x14ac:dyDescent="0.25">
      <c r="B152" s="33" t="s">
        <v>226</v>
      </c>
      <c r="C152" s="34">
        <v>2017</v>
      </c>
      <c r="D152" s="61">
        <v>157</v>
      </c>
      <c r="E152" s="307">
        <v>4211</v>
      </c>
      <c r="F152" s="159">
        <f>Tabla214[[#This Row],[Regimen Contributivo]]+Tabla214[[#This Row],[Regimen Subsidiado]]</f>
        <v>4368</v>
      </c>
    </row>
    <row r="153" spans="2:6" ht="15" x14ac:dyDescent="0.25">
      <c r="B153" s="33" t="s">
        <v>207</v>
      </c>
      <c r="C153" s="34">
        <v>2018</v>
      </c>
      <c r="D153" s="61">
        <v>850</v>
      </c>
      <c r="E153" s="163">
        <v>13329</v>
      </c>
      <c r="F153" s="159">
        <f>Tabla214[[#This Row],[Regimen Contributivo]]+Tabla214[[#This Row],[Regimen Subsidiado]]</f>
        <v>14179</v>
      </c>
    </row>
    <row r="154" spans="2:6" ht="15" x14ac:dyDescent="0.25">
      <c r="B154" s="33" t="s">
        <v>208</v>
      </c>
      <c r="C154" s="34">
        <v>2018</v>
      </c>
      <c r="D154" s="61">
        <v>223</v>
      </c>
      <c r="E154" s="163">
        <v>1061</v>
      </c>
      <c r="F154" s="159">
        <f>Tabla214[[#This Row],[Regimen Contributivo]]+Tabla214[[#This Row],[Regimen Subsidiado]]</f>
        <v>1284</v>
      </c>
    </row>
    <row r="155" spans="2:6" ht="15" x14ac:dyDescent="0.25">
      <c r="B155" s="33" t="s">
        <v>209</v>
      </c>
      <c r="C155" s="34">
        <v>2018</v>
      </c>
      <c r="D155" s="61">
        <v>81</v>
      </c>
      <c r="E155" s="321">
        <v>430</v>
      </c>
      <c r="F155" s="159">
        <f>Tabla214[[#This Row],[Regimen Contributivo]]+Tabla214[[#This Row],[Regimen Subsidiado]]</f>
        <v>511</v>
      </c>
    </row>
    <row r="156" spans="2:6" ht="15" x14ac:dyDescent="0.25">
      <c r="B156" s="33" t="s">
        <v>210</v>
      </c>
      <c r="C156" s="34">
        <v>2018</v>
      </c>
      <c r="D156" s="61">
        <v>627</v>
      </c>
      <c r="E156" s="163">
        <v>1066</v>
      </c>
      <c r="F156" s="159">
        <f>Tabla214[[#This Row],[Regimen Contributivo]]+Tabla214[[#This Row],[Regimen Subsidiado]]</f>
        <v>1693</v>
      </c>
    </row>
    <row r="157" spans="2:6" ht="15" x14ac:dyDescent="0.25">
      <c r="B157" s="33" t="s">
        <v>211</v>
      </c>
      <c r="C157" s="34">
        <v>2018</v>
      </c>
      <c r="D157" s="61">
        <v>122</v>
      </c>
      <c r="E157" s="163">
        <v>1207</v>
      </c>
      <c r="F157" s="159">
        <f>Tabla214[[#This Row],[Regimen Contributivo]]+Tabla214[[#This Row],[Regimen Subsidiado]]</f>
        <v>1329</v>
      </c>
    </row>
    <row r="158" spans="2:6" ht="15" x14ac:dyDescent="0.25">
      <c r="B158" s="33" t="s">
        <v>212</v>
      </c>
      <c r="C158" s="34">
        <v>2018</v>
      </c>
      <c r="D158" s="307">
        <v>1026</v>
      </c>
      <c r="E158" s="163">
        <v>3512</v>
      </c>
      <c r="F158" s="159">
        <f>Tabla214[[#This Row],[Regimen Contributivo]]+Tabla214[[#This Row],[Regimen Subsidiado]]</f>
        <v>4538</v>
      </c>
    </row>
    <row r="159" spans="2:6" ht="15" x14ac:dyDescent="0.25">
      <c r="B159" s="33" t="s">
        <v>213</v>
      </c>
      <c r="C159" s="34">
        <v>2018</v>
      </c>
      <c r="D159" s="61">
        <v>839</v>
      </c>
      <c r="E159" s="163">
        <v>3028</v>
      </c>
      <c r="F159" s="159">
        <f>Tabla214[[#This Row],[Regimen Contributivo]]+Tabla214[[#This Row],[Regimen Subsidiado]]</f>
        <v>3867</v>
      </c>
    </row>
    <row r="160" spans="2:6" ht="15" x14ac:dyDescent="0.25">
      <c r="B160" s="33" t="s">
        <v>214</v>
      </c>
      <c r="C160" s="34">
        <v>2018</v>
      </c>
      <c r="D160" s="61">
        <v>526</v>
      </c>
      <c r="E160" s="163">
        <v>1066</v>
      </c>
      <c r="F160" s="159">
        <f>Tabla214[[#This Row],[Regimen Contributivo]]+Tabla214[[#This Row],[Regimen Subsidiado]]</f>
        <v>1592</v>
      </c>
    </row>
    <row r="161" spans="2:6" ht="15" x14ac:dyDescent="0.25">
      <c r="B161" s="33" t="s">
        <v>215</v>
      </c>
      <c r="C161" s="34">
        <v>2018</v>
      </c>
      <c r="D161" s="61">
        <v>220</v>
      </c>
      <c r="E161" s="163">
        <v>2727</v>
      </c>
      <c r="F161" s="159">
        <f>Tabla214[[#This Row],[Regimen Contributivo]]+Tabla214[[#This Row],[Regimen Subsidiado]]</f>
        <v>2947</v>
      </c>
    </row>
    <row r="162" spans="2:6" ht="15" x14ac:dyDescent="0.25">
      <c r="B162" s="33" t="s">
        <v>216</v>
      </c>
      <c r="C162" s="34">
        <v>2018</v>
      </c>
      <c r="D162" s="61">
        <v>666</v>
      </c>
      <c r="E162" s="163">
        <v>2648</v>
      </c>
      <c r="F162" s="159">
        <f>Tabla214[[#This Row],[Regimen Contributivo]]+Tabla214[[#This Row],[Regimen Subsidiado]]</f>
        <v>3314</v>
      </c>
    </row>
    <row r="163" spans="2:6" ht="15" x14ac:dyDescent="0.25">
      <c r="B163" s="33" t="s">
        <v>217</v>
      </c>
      <c r="C163" s="34">
        <v>2018</v>
      </c>
      <c r="D163" s="61">
        <v>810</v>
      </c>
      <c r="E163" s="163">
        <v>2518</v>
      </c>
      <c r="F163" s="159">
        <f>Tabla214[[#This Row],[Regimen Contributivo]]+Tabla214[[#This Row],[Regimen Subsidiado]]</f>
        <v>3328</v>
      </c>
    </row>
    <row r="164" spans="2:6" ht="15" x14ac:dyDescent="0.25">
      <c r="B164" s="33" t="s">
        <v>218</v>
      </c>
      <c r="C164" s="34">
        <v>2018</v>
      </c>
      <c r="D164" s="307">
        <v>4929</v>
      </c>
      <c r="E164" s="163">
        <v>5223</v>
      </c>
      <c r="F164" s="159">
        <f>Tabla214[[#This Row],[Regimen Contributivo]]+Tabla214[[#This Row],[Regimen Subsidiado]]</f>
        <v>10152</v>
      </c>
    </row>
    <row r="165" spans="2:6" ht="15" x14ac:dyDescent="0.25">
      <c r="B165" s="33" t="s">
        <v>219</v>
      </c>
      <c r="C165" s="34">
        <v>2018</v>
      </c>
      <c r="D165" s="61">
        <v>326</v>
      </c>
      <c r="E165" s="163">
        <v>1311</v>
      </c>
      <c r="F165" s="159">
        <f>Tabla214[[#This Row],[Regimen Contributivo]]+Tabla214[[#This Row],[Regimen Subsidiado]]</f>
        <v>1637</v>
      </c>
    </row>
    <row r="166" spans="2:6" ht="15" x14ac:dyDescent="0.25">
      <c r="B166" s="33" t="s">
        <v>220</v>
      </c>
      <c r="C166" s="34">
        <v>2018</v>
      </c>
      <c r="D166" s="61">
        <v>106</v>
      </c>
      <c r="E166" s="163">
        <v>1722</v>
      </c>
      <c r="F166" s="159">
        <f>Tabla214[[#This Row],[Regimen Contributivo]]+Tabla214[[#This Row],[Regimen Subsidiado]]</f>
        <v>1828</v>
      </c>
    </row>
    <row r="167" spans="2:6" ht="15" x14ac:dyDescent="0.25">
      <c r="B167" s="33" t="s">
        <v>221</v>
      </c>
      <c r="C167" s="34">
        <v>2018</v>
      </c>
      <c r="D167" s="61">
        <v>521</v>
      </c>
      <c r="E167" s="163">
        <v>5475</v>
      </c>
      <c r="F167" s="159">
        <f>Tabla214[[#This Row],[Regimen Contributivo]]+Tabla214[[#This Row],[Regimen Subsidiado]]</f>
        <v>5996</v>
      </c>
    </row>
    <row r="168" spans="2:6" ht="15" x14ac:dyDescent="0.25">
      <c r="B168" s="33" t="s">
        <v>222</v>
      </c>
      <c r="C168" s="34">
        <v>2018</v>
      </c>
      <c r="D168" s="61">
        <v>91</v>
      </c>
      <c r="E168" s="163">
        <v>1330</v>
      </c>
      <c r="F168" s="159">
        <f>Tabla214[[#This Row],[Regimen Contributivo]]+Tabla214[[#This Row],[Regimen Subsidiado]]</f>
        <v>1421</v>
      </c>
    </row>
    <row r="169" spans="2:6" ht="15" x14ac:dyDescent="0.25">
      <c r="B169" s="33" t="s">
        <v>223</v>
      </c>
      <c r="C169" s="34">
        <v>2018</v>
      </c>
      <c r="D169" s="307">
        <v>86702</v>
      </c>
      <c r="E169" s="163">
        <v>50884</v>
      </c>
      <c r="F169" s="159">
        <f>Tabla214[[#This Row],[Regimen Contributivo]]+Tabla214[[#This Row],[Regimen Subsidiado]]</f>
        <v>137586</v>
      </c>
    </row>
    <row r="170" spans="2:6" ht="15" x14ac:dyDescent="0.25">
      <c r="B170" s="33" t="s">
        <v>224</v>
      </c>
      <c r="C170" s="34">
        <v>2018</v>
      </c>
      <c r="D170" s="322">
        <v>1873</v>
      </c>
      <c r="E170" s="163">
        <v>5292</v>
      </c>
      <c r="F170" s="159">
        <f>Tabla214[[#This Row],[Regimen Contributivo]]+Tabla214[[#This Row],[Regimen Subsidiado]]</f>
        <v>7165</v>
      </c>
    </row>
    <row r="171" spans="2:6" ht="15" x14ac:dyDescent="0.25">
      <c r="B171" s="33" t="s">
        <v>225</v>
      </c>
      <c r="C171" s="34">
        <v>2018</v>
      </c>
      <c r="D171" s="61">
        <v>694</v>
      </c>
      <c r="E171" s="163">
        <v>1876</v>
      </c>
      <c r="F171" s="159">
        <f>Tabla214[[#This Row],[Regimen Contributivo]]+Tabla214[[#This Row],[Regimen Subsidiado]]</f>
        <v>2570</v>
      </c>
    </row>
    <row r="172" spans="2:6" ht="15" x14ac:dyDescent="0.25">
      <c r="B172" s="33" t="s">
        <v>226</v>
      </c>
      <c r="C172" s="34">
        <v>2018</v>
      </c>
      <c r="D172" s="61">
        <v>192</v>
      </c>
      <c r="E172" s="163">
        <v>4202</v>
      </c>
      <c r="F172" s="159">
        <f>Tabla214[[#This Row],[Regimen Contributivo]]+Tabla214[[#This Row],[Regimen Subsidiado]]</f>
        <v>4394</v>
      </c>
    </row>
    <row r="173" spans="2:6" ht="15" x14ac:dyDescent="0.25">
      <c r="B173" s="33" t="s">
        <v>207</v>
      </c>
      <c r="C173" s="34">
        <v>2019</v>
      </c>
      <c r="D173" s="38">
        <v>985</v>
      </c>
      <c r="E173" s="163">
        <v>13152</v>
      </c>
      <c r="F173" s="159">
        <f>Tabla214[[#This Row],[Regimen Contributivo]]+Tabla214[[#This Row],[Regimen Subsidiado]]</f>
        <v>14137</v>
      </c>
    </row>
    <row r="174" spans="2:6" ht="15" x14ac:dyDescent="0.25">
      <c r="B174" s="33" t="s">
        <v>208</v>
      </c>
      <c r="C174" s="34">
        <v>2019</v>
      </c>
      <c r="D174" s="38">
        <v>268</v>
      </c>
      <c r="E174" s="163">
        <v>1026</v>
      </c>
      <c r="F174" s="159">
        <f>Tabla214[[#This Row],[Regimen Contributivo]]+Tabla214[[#This Row],[Regimen Subsidiado]]</f>
        <v>1294</v>
      </c>
    </row>
    <row r="175" spans="2:6" ht="15" x14ac:dyDescent="0.25">
      <c r="B175" s="33" t="s">
        <v>209</v>
      </c>
      <c r="C175" s="34">
        <v>2019</v>
      </c>
      <c r="D175" s="38">
        <v>85</v>
      </c>
      <c r="E175" s="321">
        <v>432</v>
      </c>
      <c r="F175" s="159">
        <f>Tabla214[[#This Row],[Regimen Contributivo]]+Tabla214[[#This Row],[Regimen Subsidiado]]</f>
        <v>517</v>
      </c>
    </row>
    <row r="176" spans="2:6" ht="15" x14ac:dyDescent="0.25">
      <c r="B176" s="33" t="s">
        <v>210</v>
      </c>
      <c r="C176" s="34">
        <v>2019</v>
      </c>
      <c r="D176" s="38">
        <v>661</v>
      </c>
      <c r="E176" s="163">
        <v>1044</v>
      </c>
      <c r="F176" s="159">
        <f>Tabla214[[#This Row],[Regimen Contributivo]]+Tabla214[[#This Row],[Regimen Subsidiado]]</f>
        <v>1705</v>
      </c>
    </row>
    <row r="177" spans="2:6" ht="15" x14ac:dyDescent="0.25">
      <c r="B177" s="33" t="s">
        <v>211</v>
      </c>
      <c r="C177" s="34">
        <v>2019</v>
      </c>
      <c r="D177" s="38">
        <v>143</v>
      </c>
      <c r="E177" s="163">
        <v>1183</v>
      </c>
      <c r="F177" s="159">
        <f>Tabla214[[#This Row],[Regimen Contributivo]]+Tabla214[[#This Row],[Regimen Subsidiado]]</f>
        <v>1326</v>
      </c>
    </row>
    <row r="178" spans="2:6" ht="15" x14ac:dyDescent="0.25">
      <c r="B178" s="33" t="s">
        <v>212</v>
      </c>
      <c r="C178" s="34">
        <v>2019</v>
      </c>
      <c r="D178" s="40">
        <v>1093</v>
      </c>
      <c r="E178" s="163">
        <v>3317</v>
      </c>
      <c r="F178" s="159">
        <f>Tabla214[[#This Row],[Regimen Contributivo]]+Tabla214[[#This Row],[Regimen Subsidiado]]</f>
        <v>4410</v>
      </c>
    </row>
    <row r="179" spans="2:6" ht="15" x14ac:dyDescent="0.25">
      <c r="B179" s="33" t="s">
        <v>213</v>
      </c>
      <c r="C179" s="34">
        <v>2019</v>
      </c>
      <c r="D179" s="38">
        <v>889</v>
      </c>
      <c r="E179" s="163">
        <v>2948</v>
      </c>
      <c r="F179" s="159">
        <f>Tabla214[[#This Row],[Regimen Contributivo]]+Tabla214[[#This Row],[Regimen Subsidiado]]</f>
        <v>3837</v>
      </c>
    </row>
    <row r="180" spans="2:6" ht="15" x14ac:dyDescent="0.25">
      <c r="B180" s="33" t="s">
        <v>214</v>
      </c>
      <c r="C180" s="34">
        <v>2019</v>
      </c>
      <c r="D180" s="38">
        <v>523</v>
      </c>
      <c r="E180" s="163">
        <v>1004</v>
      </c>
      <c r="F180" s="159">
        <f>Tabla214[[#This Row],[Regimen Contributivo]]+Tabla214[[#This Row],[Regimen Subsidiado]]</f>
        <v>1527</v>
      </c>
    </row>
    <row r="181" spans="2:6" ht="15" x14ac:dyDescent="0.25">
      <c r="B181" s="33" t="s">
        <v>215</v>
      </c>
      <c r="C181" s="34">
        <v>2019</v>
      </c>
      <c r="D181" s="38">
        <v>235</v>
      </c>
      <c r="E181" s="163">
        <v>2658</v>
      </c>
      <c r="F181" s="159">
        <f>Tabla214[[#This Row],[Regimen Contributivo]]+Tabla214[[#This Row],[Regimen Subsidiado]]</f>
        <v>2893</v>
      </c>
    </row>
    <row r="182" spans="2:6" ht="15" x14ac:dyDescent="0.25">
      <c r="B182" s="33" t="s">
        <v>216</v>
      </c>
      <c r="C182" s="34">
        <v>2019</v>
      </c>
      <c r="D182" s="38">
        <v>672</v>
      </c>
      <c r="E182" s="163">
        <v>2653</v>
      </c>
      <c r="F182" s="159">
        <f>Tabla214[[#This Row],[Regimen Contributivo]]+Tabla214[[#This Row],[Regimen Subsidiado]]</f>
        <v>3325</v>
      </c>
    </row>
    <row r="183" spans="2:6" ht="15" x14ac:dyDescent="0.25">
      <c r="B183" s="33" t="s">
        <v>217</v>
      </c>
      <c r="C183" s="34">
        <v>2019</v>
      </c>
      <c r="D183" s="38">
        <v>812</v>
      </c>
      <c r="E183" s="163">
        <v>2469</v>
      </c>
      <c r="F183" s="159">
        <f>Tabla214[[#This Row],[Regimen Contributivo]]+Tabla214[[#This Row],[Regimen Subsidiado]]</f>
        <v>3281</v>
      </c>
    </row>
    <row r="184" spans="2:6" ht="15" x14ac:dyDescent="0.25">
      <c r="B184" s="33" t="s">
        <v>218</v>
      </c>
      <c r="C184" s="34">
        <v>2019</v>
      </c>
      <c r="D184" s="40">
        <v>3826</v>
      </c>
      <c r="E184" s="163">
        <v>5289</v>
      </c>
      <c r="F184" s="159">
        <f>Tabla214[[#This Row],[Regimen Contributivo]]+Tabla214[[#This Row],[Regimen Subsidiado]]</f>
        <v>9115</v>
      </c>
    </row>
    <row r="185" spans="2:6" ht="15" x14ac:dyDescent="0.25">
      <c r="B185" s="33" t="s">
        <v>219</v>
      </c>
      <c r="C185" s="34">
        <v>2019</v>
      </c>
      <c r="D185" s="38">
        <v>314</v>
      </c>
      <c r="E185" s="163">
        <v>1369</v>
      </c>
      <c r="F185" s="159">
        <f>Tabla214[[#This Row],[Regimen Contributivo]]+Tabla214[[#This Row],[Regimen Subsidiado]]</f>
        <v>1683</v>
      </c>
    </row>
    <row r="186" spans="2:6" ht="15" x14ac:dyDescent="0.25">
      <c r="B186" s="33" t="s">
        <v>220</v>
      </c>
      <c r="C186" s="34">
        <v>2019</v>
      </c>
      <c r="D186" s="38">
        <v>111</v>
      </c>
      <c r="E186" s="163">
        <v>1662</v>
      </c>
      <c r="F186" s="159">
        <f>Tabla214[[#This Row],[Regimen Contributivo]]+Tabla214[[#This Row],[Regimen Subsidiado]]</f>
        <v>1773</v>
      </c>
    </row>
    <row r="187" spans="2:6" ht="15" x14ac:dyDescent="0.25">
      <c r="B187" s="33" t="s">
        <v>221</v>
      </c>
      <c r="C187" s="34">
        <v>2019</v>
      </c>
      <c r="D187" s="38">
        <v>681</v>
      </c>
      <c r="E187" s="163">
        <v>5314</v>
      </c>
      <c r="F187" s="159">
        <f>Tabla214[[#This Row],[Regimen Contributivo]]+Tabla214[[#This Row],[Regimen Subsidiado]]</f>
        <v>5995</v>
      </c>
    </row>
    <row r="188" spans="2:6" ht="15" x14ac:dyDescent="0.25">
      <c r="B188" s="33" t="s">
        <v>222</v>
      </c>
      <c r="C188" s="34">
        <v>2019</v>
      </c>
      <c r="D188" s="38">
        <v>109</v>
      </c>
      <c r="E188" s="163">
        <v>1309</v>
      </c>
      <c r="F188" s="159">
        <f>Tabla214[[#This Row],[Regimen Contributivo]]+Tabla214[[#This Row],[Regimen Subsidiado]]</f>
        <v>1418</v>
      </c>
    </row>
    <row r="189" spans="2:6" ht="15" x14ac:dyDescent="0.25">
      <c r="B189" s="33" t="s">
        <v>223</v>
      </c>
      <c r="C189" s="34">
        <v>2019</v>
      </c>
      <c r="D189" s="40">
        <v>88330</v>
      </c>
      <c r="E189" s="163">
        <v>51157</v>
      </c>
      <c r="F189" s="159">
        <f>Tabla214[[#This Row],[Regimen Contributivo]]+Tabla214[[#This Row],[Regimen Subsidiado]]</f>
        <v>139487</v>
      </c>
    </row>
    <row r="190" spans="2:6" ht="15" x14ac:dyDescent="0.25">
      <c r="B190" s="33" t="s">
        <v>224</v>
      </c>
      <c r="C190" s="34">
        <v>2019</v>
      </c>
      <c r="D190" s="40">
        <v>1906</v>
      </c>
      <c r="E190" s="163">
        <v>5272</v>
      </c>
      <c r="F190" s="159">
        <f>Tabla214[[#This Row],[Regimen Contributivo]]+Tabla214[[#This Row],[Regimen Subsidiado]]</f>
        <v>7178</v>
      </c>
    </row>
    <row r="191" spans="2:6" ht="15" x14ac:dyDescent="0.25">
      <c r="B191" s="33" t="s">
        <v>225</v>
      </c>
      <c r="C191" s="34">
        <v>2019</v>
      </c>
      <c r="D191" s="38">
        <v>748</v>
      </c>
      <c r="E191" s="163">
        <v>1871</v>
      </c>
      <c r="F191" s="159">
        <f>Tabla214[[#This Row],[Regimen Contributivo]]+Tabla214[[#This Row],[Regimen Subsidiado]]</f>
        <v>2619</v>
      </c>
    </row>
    <row r="192" spans="2:6" ht="15" x14ac:dyDescent="0.25">
      <c r="B192" s="33" t="s">
        <v>226</v>
      </c>
      <c r="C192" s="34">
        <v>2019</v>
      </c>
      <c r="D192" s="38">
        <v>197</v>
      </c>
      <c r="E192" s="163">
        <v>4189</v>
      </c>
      <c r="F192" s="159">
        <f>Tabla214[[#This Row],[Regimen Contributivo]]+Tabla214[[#This Row],[Regimen Subsidiado]]</f>
        <v>4386</v>
      </c>
    </row>
    <row r="193" spans="2:6" ht="15" x14ac:dyDescent="0.25">
      <c r="B193" s="33" t="s">
        <v>207</v>
      </c>
      <c r="C193" s="34">
        <v>2020</v>
      </c>
      <c r="D193" s="38">
        <v>966</v>
      </c>
      <c r="E193" s="163">
        <v>13323</v>
      </c>
      <c r="F193" s="159">
        <f>Tabla214[[#This Row],[Regimen Contributivo]]+Tabla214[[#This Row],[Regimen Subsidiado]]</f>
        <v>14289</v>
      </c>
    </row>
    <row r="194" spans="2:6" ht="15" x14ac:dyDescent="0.25">
      <c r="B194" s="33" t="s">
        <v>208</v>
      </c>
      <c r="C194" s="34">
        <v>2020</v>
      </c>
      <c r="D194" s="38">
        <v>286</v>
      </c>
      <c r="E194" s="163">
        <v>1062</v>
      </c>
      <c r="F194" s="159">
        <f>Tabla214[[#This Row],[Regimen Contributivo]]+Tabla214[[#This Row],[Regimen Subsidiado]]</f>
        <v>1348</v>
      </c>
    </row>
    <row r="195" spans="2:6" ht="15" x14ac:dyDescent="0.25">
      <c r="B195" s="33" t="s">
        <v>209</v>
      </c>
      <c r="C195" s="34">
        <v>2020</v>
      </c>
      <c r="D195" s="38">
        <v>97</v>
      </c>
      <c r="E195" s="321">
        <v>439</v>
      </c>
      <c r="F195" s="159">
        <f>Tabla214[[#This Row],[Regimen Contributivo]]+Tabla214[[#This Row],[Regimen Subsidiado]]</f>
        <v>536</v>
      </c>
    </row>
    <row r="196" spans="2:6" ht="15" x14ac:dyDescent="0.25">
      <c r="B196" s="33" t="s">
        <v>210</v>
      </c>
      <c r="C196" s="34">
        <v>2020</v>
      </c>
      <c r="D196" s="38">
        <v>715</v>
      </c>
      <c r="E196" s="163">
        <v>1070</v>
      </c>
      <c r="F196" s="159">
        <f>Tabla214[[#This Row],[Regimen Contributivo]]+Tabla214[[#This Row],[Regimen Subsidiado]]</f>
        <v>1785</v>
      </c>
    </row>
    <row r="197" spans="2:6" ht="15" x14ac:dyDescent="0.25">
      <c r="B197" s="33" t="s">
        <v>211</v>
      </c>
      <c r="C197" s="34">
        <v>2020</v>
      </c>
      <c r="D197" s="38">
        <v>159</v>
      </c>
      <c r="E197" s="163">
        <v>1222</v>
      </c>
      <c r="F197" s="159">
        <f>Tabla214[[#This Row],[Regimen Contributivo]]+Tabla214[[#This Row],[Regimen Subsidiado]]</f>
        <v>1381</v>
      </c>
    </row>
    <row r="198" spans="2:6" ht="15" x14ac:dyDescent="0.25">
      <c r="B198" s="33" t="s">
        <v>212</v>
      </c>
      <c r="C198" s="34">
        <v>2020</v>
      </c>
      <c r="D198" s="40">
        <v>1081</v>
      </c>
      <c r="E198" s="163">
        <v>3328</v>
      </c>
      <c r="F198" s="159">
        <f>Tabla214[[#This Row],[Regimen Contributivo]]+Tabla214[[#This Row],[Regimen Subsidiado]]</f>
        <v>4409</v>
      </c>
    </row>
    <row r="199" spans="2:6" ht="15" x14ac:dyDescent="0.25">
      <c r="B199" s="33" t="s">
        <v>213</v>
      </c>
      <c r="C199" s="34">
        <v>2020</v>
      </c>
      <c r="D199" s="38">
        <v>943</v>
      </c>
      <c r="E199" s="163">
        <v>3043</v>
      </c>
      <c r="F199" s="159">
        <f>Tabla214[[#This Row],[Regimen Contributivo]]+Tabla214[[#This Row],[Regimen Subsidiado]]</f>
        <v>3986</v>
      </c>
    </row>
    <row r="200" spans="2:6" ht="15" x14ac:dyDescent="0.25">
      <c r="B200" s="33" t="s">
        <v>214</v>
      </c>
      <c r="C200" s="34">
        <v>2020</v>
      </c>
      <c r="D200" s="38">
        <v>501</v>
      </c>
      <c r="E200" s="163">
        <v>1050</v>
      </c>
      <c r="F200" s="159">
        <f>Tabla214[[#This Row],[Regimen Contributivo]]+Tabla214[[#This Row],[Regimen Subsidiado]]</f>
        <v>1551</v>
      </c>
    </row>
    <row r="201" spans="2:6" ht="15" x14ac:dyDescent="0.25">
      <c r="B201" s="33" t="s">
        <v>215</v>
      </c>
      <c r="C201" s="34">
        <v>2020</v>
      </c>
      <c r="D201" s="38">
        <v>305</v>
      </c>
      <c r="E201" s="163">
        <v>2654</v>
      </c>
      <c r="F201" s="159">
        <f>Tabla214[[#This Row],[Regimen Contributivo]]+Tabla214[[#This Row],[Regimen Subsidiado]]</f>
        <v>2959</v>
      </c>
    </row>
    <row r="202" spans="2:6" ht="15.75" customHeight="1" x14ac:dyDescent="0.25">
      <c r="B202" s="33" t="s">
        <v>216</v>
      </c>
      <c r="C202" s="34">
        <v>2020</v>
      </c>
      <c r="D202" s="38">
        <v>743</v>
      </c>
      <c r="E202" s="163">
        <v>2672</v>
      </c>
      <c r="F202" s="159">
        <f>Tabla214[[#This Row],[Regimen Contributivo]]+Tabla214[[#This Row],[Regimen Subsidiado]]</f>
        <v>3415</v>
      </c>
    </row>
    <row r="203" spans="2:6" ht="15.75" customHeight="1" x14ac:dyDescent="0.25">
      <c r="B203" s="33" t="s">
        <v>217</v>
      </c>
      <c r="C203" s="34">
        <v>2020</v>
      </c>
      <c r="D203" s="38">
        <v>828</v>
      </c>
      <c r="E203" s="163">
        <v>2417</v>
      </c>
      <c r="F203" s="159">
        <f>Tabla214[[#This Row],[Regimen Contributivo]]+Tabla214[[#This Row],[Regimen Subsidiado]]</f>
        <v>3245</v>
      </c>
    </row>
    <row r="204" spans="2:6" ht="15.75" customHeight="1" x14ac:dyDescent="0.25">
      <c r="B204" s="33" t="s">
        <v>218</v>
      </c>
      <c r="C204" s="34">
        <v>2020</v>
      </c>
      <c r="D204" s="40">
        <v>3788</v>
      </c>
      <c r="E204" s="163">
        <v>5486</v>
      </c>
      <c r="F204" s="159">
        <f>Tabla214[[#This Row],[Regimen Contributivo]]+Tabla214[[#This Row],[Regimen Subsidiado]]</f>
        <v>9274</v>
      </c>
    </row>
    <row r="205" spans="2:6" ht="15.75" customHeight="1" x14ac:dyDescent="0.25">
      <c r="B205" s="33" t="s">
        <v>219</v>
      </c>
      <c r="C205" s="34">
        <v>2020</v>
      </c>
      <c r="D205" s="38">
        <v>335</v>
      </c>
      <c r="E205" s="163">
        <v>1377</v>
      </c>
      <c r="F205" s="159">
        <f>Tabla214[[#This Row],[Regimen Contributivo]]+Tabla214[[#This Row],[Regimen Subsidiado]]</f>
        <v>1712</v>
      </c>
    </row>
    <row r="206" spans="2:6" ht="15.75" customHeight="1" x14ac:dyDescent="0.25">
      <c r="B206" s="33" t="s">
        <v>220</v>
      </c>
      <c r="C206" s="34">
        <v>2020</v>
      </c>
      <c r="D206" s="38">
        <v>128</v>
      </c>
      <c r="E206" s="163">
        <v>1708</v>
      </c>
      <c r="F206" s="159">
        <f>Tabla214[[#This Row],[Regimen Contributivo]]+Tabla214[[#This Row],[Regimen Subsidiado]]</f>
        <v>1836</v>
      </c>
    </row>
    <row r="207" spans="2:6" ht="15.75" customHeight="1" x14ac:dyDescent="0.25">
      <c r="B207" s="33" t="s">
        <v>221</v>
      </c>
      <c r="C207" s="34">
        <v>2020</v>
      </c>
      <c r="D207" s="38">
        <v>640</v>
      </c>
      <c r="E207" s="163">
        <v>5386</v>
      </c>
      <c r="F207" s="159">
        <f>Tabla214[[#This Row],[Regimen Contributivo]]+Tabla214[[#This Row],[Regimen Subsidiado]]</f>
        <v>6026</v>
      </c>
    </row>
    <row r="208" spans="2:6" ht="15.75" customHeight="1" x14ac:dyDescent="0.25">
      <c r="B208" s="33" t="s">
        <v>222</v>
      </c>
      <c r="C208" s="34">
        <v>2020</v>
      </c>
      <c r="D208" s="38">
        <v>148</v>
      </c>
      <c r="E208" s="163">
        <v>1317</v>
      </c>
      <c r="F208" s="159">
        <f>Tabla214[[#This Row],[Regimen Contributivo]]+Tabla214[[#This Row],[Regimen Subsidiado]]</f>
        <v>1465</v>
      </c>
    </row>
    <row r="209" spans="2:6" ht="15.75" customHeight="1" x14ac:dyDescent="0.25">
      <c r="B209" s="33" t="s">
        <v>223</v>
      </c>
      <c r="C209" s="34">
        <v>2020</v>
      </c>
      <c r="D209" s="40">
        <v>91276</v>
      </c>
      <c r="E209" s="163">
        <v>52228</v>
      </c>
      <c r="F209" s="159">
        <f>Tabla214[[#This Row],[Regimen Contributivo]]+Tabla214[[#This Row],[Regimen Subsidiado]]</f>
        <v>143504</v>
      </c>
    </row>
    <row r="210" spans="2:6" ht="15.75" customHeight="1" x14ac:dyDescent="0.25">
      <c r="B210" s="33" t="s">
        <v>224</v>
      </c>
      <c r="C210" s="34">
        <v>2020</v>
      </c>
      <c r="D210" s="40">
        <v>2000</v>
      </c>
      <c r="E210" s="163">
        <v>5242</v>
      </c>
      <c r="F210" s="159">
        <f>Tabla214[[#This Row],[Regimen Contributivo]]+Tabla214[[#This Row],[Regimen Subsidiado]]</f>
        <v>7242</v>
      </c>
    </row>
    <row r="211" spans="2:6" ht="15.75" customHeight="1" x14ac:dyDescent="0.25">
      <c r="B211" s="33" t="s">
        <v>225</v>
      </c>
      <c r="C211" s="34">
        <v>2020</v>
      </c>
      <c r="D211" s="38">
        <v>787</v>
      </c>
      <c r="E211" s="163">
        <v>1932</v>
      </c>
      <c r="F211" s="159">
        <f>Tabla214[[#This Row],[Regimen Contributivo]]+Tabla214[[#This Row],[Regimen Subsidiado]]</f>
        <v>2719</v>
      </c>
    </row>
    <row r="212" spans="2:6" ht="15.75" customHeight="1" x14ac:dyDescent="0.25">
      <c r="B212" s="42" t="s">
        <v>226</v>
      </c>
      <c r="C212" s="43">
        <v>2020</v>
      </c>
      <c r="D212" s="44">
        <v>272</v>
      </c>
      <c r="E212" s="323">
        <v>4294</v>
      </c>
      <c r="F212" s="159">
        <f>Tabla214[[#This Row],[Regimen Contributivo]]+Tabla214[[#This Row],[Regimen Subsidiado]]</f>
        <v>4566</v>
      </c>
    </row>
    <row r="213" spans="2:6" ht="15.75" customHeight="1" x14ac:dyDescent="0.25">
      <c r="B213" s="33" t="s">
        <v>207</v>
      </c>
      <c r="C213" s="34">
        <v>2021</v>
      </c>
      <c r="D213" s="39">
        <v>922</v>
      </c>
      <c r="E213" s="311">
        <v>13142</v>
      </c>
      <c r="F213" s="324">
        <f>Tabla214[[#This Row],[Regimen Contributivo]]+Tabla214[[#This Row],[Regimen Subsidiado]]</f>
        <v>14064</v>
      </c>
    </row>
    <row r="214" spans="2:6" ht="15.75" customHeight="1" x14ac:dyDescent="0.25">
      <c r="B214" s="33" t="s">
        <v>208</v>
      </c>
      <c r="C214" s="34">
        <v>2021</v>
      </c>
      <c r="D214" s="39">
        <v>307</v>
      </c>
      <c r="E214" s="311">
        <v>998</v>
      </c>
      <c r="F214" s="324">
        <f>Tabla214[[#This Row],[Regimen Contributivo]]+Tabla214[[#This Row],[Regimen Subsidiado]]</f>
        <v>1305</v>
      </c>
    </row>
    <row r="215" spans="2:6" ht="15.75" customHeight="1" x14ac:dyDescent="0.25">
      <c r="B215" s="33" t="s">
        <v>209</v>
      </c>
      <c r="C215" s="34">
        <v>2021</v>
      </c>
      <c r="D215" s="39">
        <v>108</v>
      </c>
      <c r="E215" s="311">
        <v>447</v>
      </c>
      <c r="F215" s="324">
        <f>Tabla214[[#This Row],[Regimen Contributivo]]+Tabla214[[#This Row],[Regimen Subsidiado]]</f>
        <v>555</v>
      </c>
    </row>
    <row r="216" spans="2:6" ht="15.75" customHeight="1" x14ac:dyDescent="0.25">
      <c r="B216" s="33" t="s">
        <v>210</v>
      </c>
      <c r="C216" s="34">
        <v>2021</v>
      </c>
      <c r="D216" s="39">
        <v>644</v>
      </c>
      <c r="E216" s="311">
        <v>1040</v>
      </c>
      <c r="F216" s="324">
        <f>Tabla214[[#This Row],[Regimen Contributivo]]+Tabla214[[#This Row],[Regimen Subsidiado]]</f>
        <v>1684</v>
      </c>
    </row>
    <row r="217" spans="2:6" ht="15.75" customHeight="1" x14ac:dyDescent="0.25">
      <c r="B217" s="33" t="s">
        <v>211</v>
      </c>
      <c r="C217" s="34">
        <v>2021</v>
      </c>
      <c r="D217" s="39">
        <v>166</v>
      </c>
      <c r="E217" s="311">
        <v>1205</v>
      </c>
      <c r="F217" s="324">
        <f>Tabla214[[#This Row],[Regimen Contributivo]]+Tabla214[[#This Row],[Regimen Subsidiado]]</f>
        <v>1371</v>
      </c>
    </row>
    <row r="218" spans="2:6" ht="15.75" customHeight="1" x14ac:dyDescent="0.25">
      <c r="B218" s="33" t="s">
        <v>212</v>
      </c>
      <c r="C218" s="34">
        <v>2021</v>
      </c>
      <c r="D218" s="39">
        <v>967</v>
      </c>
      <c r="E218" s="311">
        <v>3201</v>
      </c>
      <c r="F218" s="324">
        <f>Tabla214[[#This Row],[Regimen Contributivo]]+Tabla214[[#This Row],[Regimen Subsidiado]]</f>
        <v>4168</v>
      </c>
    </row>
    <row r="219" spans="2:6" ht="15.75" customHeight="1" x14ac:dyDescent="0.25">
      <c r="B219" s="33" t="s">
        <v>213</v>
      </c>
      <c r="C219" s="34">
        <v>2021</v>
      </c>
      <c r="D219" s="39">
        <v>960</v>
      </c>
      <c r="E219" s="311">
        <v>2981</v>
      </c>
      <c r="F219" s="324">
        <f>Tabla214[[#This Row],[Regimen Contributivo]]+Tabla214[[#This Row],[Regimen Subsidiado]]</f>
        <v>3941</v>
      </c>
    </row>
    <row r="220" spans="2:6" ht="15.75" customHeight="1" x14ac:dyDescent="0.25">
      <c r="B220" s="33" t="s">
        <v>214</v>
      </c>
      <c r="C220" s="34">
        <v>2021</v>
      </c>
      <c r="D220" s="39">
        <v>446</v>
      </c>
      <c r="E220" s="311">
        <v>1059</v>
      </c>
      <c r="F220" s="324">
        <f>Tabla214[[#This Row],[Regimen Contributivo]]+Tabla214[[#This Row],[Regimen Subsidiado]]</f>
        <v>1505</v>
      </c>
    </row>
    <row r="221" spans="2:6" ht="15.75" customHeight="1" x14ac:dyDescent="0.25">
      <c r="B221" s="33" t="s">
        <v>215</v>
      </c>
      <c r="C221" s="34">
        <v>2021</v>
      </c>
      <c r="D221" s="45">
        <v>380</v>
      </c>
      <c r="E221" s="311">
        <v>2586</v>
      </c>
      <c r="F221" s="324">
        <f>Tabla214[[#This Row],[Regimen Contributivo]]+Tabla214[[#This Row],[Regimen Subsidiado]]</f>
        <v>2966</v>
      </c>
    </row>
    <row r="222" spans="2:6" ht="15.75" customHeight="1" x14ac:dyDescent="0.25">
      <c r="B222" s="33" t="s">
        <v>216</v>
      </c>
      <c r="C222" s="35">
        <v>2021</v>
      </c>
      <c r="D222" s="325">
        <v>712</v>
      </c>
      <c r="E222" s="311">
        <v>2617</v>
      </c>
      <c r="F222" s="324">
        <f>Tabla214[[#This Row],[Regimen Contributivo]]+Tabla214[[#This Row],[Regimen Subsidiado]]</f>
        <v>3329</v>
      </c>
    </row>
    <row r="223" spans="2:6" ht="15.75" customHeight="1" x14ac:dyDescent="0.25">
      <c r="B223" s="33" t="s">
        <v>217</v>
      </c>
      <c r="C223" s="35">
        <v>2021</v>
      </c>
      <c r="D223" s="325">
        <v>834</v>
      </c>
      <c r="E223" s="311">
        <v>2386</v>
      </c>
      <c r="F223" s="324">
        <f>Tabla214[[#This Row],[Regimen Contributivo]]+Tabla214[[#This Row],[Regimen Subsidiado]]</f>
        <v>3220</v>
      </c>
    </row>
    <row r="224" spans="2:6" ht="15.75" customHeight="1" x14ac:dyDescent="0.25">
      <c r="B224" s="33" t="s">
        <v>218</v>
      </c>
      <c r="C224" s="34">
        <v>2021</v>
      </c>
      <c r="D224" s="326">
        <v>3367</v>
      </c>
      <c r="E224" s="311">
        <v>5295</v>
      </c>
      <c r="F224" s="324">
        <f>Tabla214[[#This Row],[Regimen Contributivo]]+Tabla214[[#This Row],[Regimen Subsidiado]]</f>
        <v>8662</v>
      </c>
    </row>
    <row r="225" spans="2:6" ht="15.75" customHeight="1" x14ac:dyDescent="0.25">
      <c r="B225" s="33" t="s">
        <v>219</v>
      </c>
      <c r="C225" s="34">
        <v>2021</v>
      </c>
      <c r="D225" s="39">
        <v>373</v>
      </c>
      <c r="E225" s="311">
        <v>1405</v>
      </c>
      <c r="F225" s="324">
        <f>Tabla214[[#This Row],[Regimen Contributivo]]+Tabla214[[#This Row],[Regimen Subsidiado]]</f>
        <v>1778</v>
      </c>
    </row>
    <row r="226" spans="2:6" ht="15.75" customHeight="1" x14ac:dyDescent="0.25">
      <c r="B226" s="33" t="s">
        <v>220</v>
      </c>
      <c r="C226" s="34">
        <v>2021</v>
      </c>
      <c r="D226" s="39">
        <v>117</v>
      </c>
      <c r="E226" s="311">
        <v>1734</v>
      </c>
      <c r="F226" s="324">
        <f>Tabla214[[#This Row],[Regimen Contributivo]]+Tabla214[[#This Row],[Regimen Subsidiado]]</f>
        <v>1851</v>
      </c>
    </row>
    <row r="227" spans="2:6" ht="15.75" customHeight="1" x14ac:dyDescent="0.25">
      <c r="B227" s="33" t="s">
        <v>221</v>
      </c>
      <c r="C227" s="34">
        <v>2021</v>
      </c>
      <c r="D227" s="39">
        <v>607</v>
      </c>
      <c r="E227" s="311">
        <v>5328</v>
      </c>
      <c r="F227" s="324">
        <f>Tabla214[[#This Row],[Regimen Contributivo]]+Tabla214[[#This Row],[Regimen Subsidiado]]</f>
        <v>5935</v>
      </c>
    </row>
    <row r="228" spans="2:6" ht="15.75" customHeight="1" x14ac:dyDescent="0.25">
      <c r="B228" s="33" t="s">
        <v>222</v>
      </c>
      <c r="C228" s="34">
        <v>2021</v>
      </c>
      <c r="D228" s="39">
        <v>174</v>
      </c>
      <c r="E228" s="311">
        <v>1314</v>
      </c>
      <c r="F228" s="324">
        <f>Tabla214[[#This Row],[Regimen Contributivo]]+Tabla214[[#This Row],[Regimen Subsidiado]]</f>
        <v>1488</v>
      </c>
    </row>
    <row r="229" spans="2:6" ht="15.75" customHeight="1" x14ac:dyDescent="0.25">
      <c r="B229" s="33" t="s">
        <v>223</v>
      </c>
      <c r="C229" s="34">
        <v>2021</v>
      </c>
      <c r="D229" s="39">
        <v>97824</v>
      </c>
      <c r="E229" s="311">
        <v>50764</v>
      </c>
      <c r="F229" s="324">
        <f>Tabla214[[#This Row],[Regimen Contributivo]]+Tabla214[[#This Row],[Regimen Subsidiado]]</f>
        <v>148588</v>
      </c>
    </row>
    <row r="230" spans="2:6" ht="15.75" customHeight="1" x14ac:dyDescent="0.25">
      <c r="B230" s="33" t="s">
        <v>224</v>
      </c>
      <c r="C230" s="34">
        <v>2021</v>
      </c>
      <c r="D230" s="39">
        <v>1848</v>
      </c>
      <c r="E230" s="311">
        <v>5029</v>
      </c>
      <c r="F230" s="324">
        <f>Tabla214[[#This Row],[Regimen Contributivo]]+Tabla214[[#This Row],[Regimen Subsidiado]]</f>
        <v>6877</v>
      </c>
    </row>
    <row r="231" spans="2:6" ht="15.75" customHeight="1" x14ac:dyDescent="0.25">
      <c r="B231" s="33" t="s">
        <v>225</v>
      </c>
      <c r="C231" s="34">
        <v>2021</v>
      </c>
      <c r="D231" s="39">
        <v>808</v>
      </c>
      <c r="E231" s="311">
        <v>1857</v>
      </c>
      <c r="F231" s="324">
        <f>Tabla214[[#This Row],[Regimen Contributivo]]+Tabla214[[#This Row],[Regimen Subsidiado]]</f>
        <v>2665</v>
      </c>
    </row>
    <row r="232" spans="2:6" ht="15.75" customHeight="1" x14ac:dyDescent="0.25">
      <c r="B232" s="42" t="s">
        <v>226</v>
      </c>
      <c r="C232" s="34">
        <v>2021</v>
      </c>
      <c r="D232" s="39">
        <v>321</v>
      </c>
      <c r="E232" s="311">
        <v>4172</v>
      </c>
      <c r="F232" s="324">
        <f>Tabla214[[#This Row],[Regimen Contributivo]]+Tabla214[[#This Row],[Regimen Subsidiado]]</f>
        <v>4493</v>
      </c>
    </row>
    <row r="233" spans="2:6" ht="15.75" customHeight="1" x14ac:dyDescent="0.25">
      <c r="B233" s="313" t="s">
        <v>239</v>
      </c>
      <c r="C233" s="314"/>
      <c r="D233" s="327">
        <f>SUBTOTAL(109,Tabla214[Regimen Contributivo])</f>
        <v>1090406</v>
      </c>
      <c r="E233" s="328">
        <f>SUBTOTAL(109,Tabla214[Regimen Subsidiado])</f>
        <v>1189476</v>
      </c>
      <c r="F233" s="329">
        <f>SUBTOTAL(109,Tabla214[Total])</f>
        <v>2279882</v>
      </c>
    </row>
  </sheetData>
  <mergeCells count="1">
    <mergeCell ref="B1:F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workbookViewId="0">
      <selection activeCell="F45" sqref="F45"/>
    </sheetView>
  </sheetViews>
  <sheetFormatPr baseColWidth="10" defaultRowHeight="12.75" x14ac:dyDescent="0.2"/>
  <cols>
    <col min="1" max="3" width="11.42578125" style="318"/>
    <col min="4" max="4" width="20.85546875" style="318" bestFit="1" customWidth="1"/>
    <col min="5" max="5" width="20" style="318" bestFit="1" customWidth="1"/>
    <col min="6" max="16384" width="11.42578125" style="318"/>
  </cols>
  <sheetData>
    <row r="2" spans="2:6" ht="15" x14ac:dyDescent="0.25">
      <c r="B2" s="317" t="s">
        <v>0</v>
      </c>
      <c r="C2" s="317" t="s">
        <v>1</v>
      </c>
      <c r="D2" s="330" t="s">
        <v>1014</v>
      </c>
      <c r="E2" s="330" t="s">
        <v>1015</v>
      </c>
      <c r="F2" s="317" t="s">
        <v>4</v>
      </c>
    </row>
    <row r="3" spans="2:6" ht="15" x14ac:dyDescent="0.25">
      <c r="B3" s="319" t="s">
        <v>223</v>
      </c>
      <c r="C3" s="319">
        <v>2018</v>
      </c>
      <c r="D3" s="10">
        <v>86702</v>
      </c>
      <c r="E3" s="10">
        <v>50884</v>
      </c>
      <c r="F3" s="10">
        <v>137586</v>
      </c>
    </row>
    <row r="4" spans="2:6" ht="15" x14ac:dyDescent="0.25">
      <c r="B4" s="34" t="s">
        <v>223</v>
      </c>
      <c r="C4" s="34">
        <v>2019</v>
      </c>
      <c r="D4" s="11">
        <v>88330</v>
      </c>
      <c r="E4" s="9">
        <v>51157</v>
      </c>
      <c r="F4" s="9">
        <v>139487</v>
      </c>
    </row>
    <row r="5" spans="2:6" ht="15" x14ac:dyDescent="0.25">
      <c r="B5" s="319" t="s">
        <v>223</v>
      </c>
      <c r="C5" s="319">
        <v>2020</v>
      </c>
      <c r="D5" s="12">
        <v>91276</v>
      </c>
      <c r="E5" s="10">
        <v>52228</v>
      </c>
      <c r="F5" s="10">
        <v>143504</v>
      </c>
    </row>
    <row r="6" spans="2:6" ht="15" x14ac:dyDescent="0.25">
      <c r="B6" s="34" t="s">
        <v>223</v>
      </c>
      <c r="C6" s="34">
        <v>2021</v>
      </c>
      <c r="D6" s="11">
        <v>97824</v>
      </c>
      <c r="E6" s="9">
        <v>50764</v>
      </c>
      <c r="F6" s="9">
        <v>148588</v>
      </c>
    </row>
    <row r="8" spans="2:6" ht="15" x14ac:dyDescent="0.25">
      <c r="B8" s="317" t="s">
        <v>0</v>
      </c>
      <c r="C8" s="317" t="s">
        <v>1</v>
      </c>
      <c r="D8" s="330" t="s">
        <v>1014</v>
      </c>
      <c r="E8" s="330" t="s">
        <v>1015</v>
      </c>
      <c r="F8" s="317" t="s">
        <v>4</v>
      </c>
    </row>
    <row r="9" spans="2:6" ht="15" x14ac:dyDescent="0.25">
      <c r="B9" s="319" t="s">
        <v>207</v>
      </c>
      <c r="C9" s="319">
        <v>2018</v>
      </c>
      <c r="D9" s="10">
        <v>850</v>
      </c>
      <c r="E9" s="10">
        <v>13329</v>
      </c>
      <c r="F9" s="10">
        <v>14179</v>
      </c>
    </row>
    <row r="10" spans="2:6" ht="15" x14ac:dyDescent="0.25">
      <c r="B10" s="34" t="s">
        <v>207</v>
      </c>
      <c r="C10" s="34">
        <v>2019</v>
      </c>
      <c r="D10" s="11">
        <v>985</v>
      </c>
      <c r="E10" s="9">
        <v>13152</v>
      </c>
      <c r="F10" s="9">
        <v>14137</v>
      </c>
    </row>
    <row r="11" spans="2:6" ht="15" x14ac:dyDescent="0.25">
      <c r="B11" s="319" t="s">
        <v>207</v>
      </c>
      <c r="C11" s="319">
        <v>2020</v>
      </c>
      <c r="D11" s="12">
        <v>966</v>
      </c>
      <c r="E11" s="10">
        <v>13323</v>
      </c>
      <c r="F11" s="10">
        <v>14289</v>
      </c>
    </row>
    <row r="12" spans="2:6" ht="15" x14ac:dyDescent="0.25">
      <c r="B12" s="34" t="s">
        <v>207</v>
      </c>
      <c r="C12" s="34">
        <v>2021</v>
      </c>
      <c r="D12" s="11">
        <v>922</v>
      </c>
      <c r="E12" s="9">
        <v>13142</v>
      </c>
      <c r="F12" s="9">
        <v>14064</v>
      </c>
    </row>
    <row r="14" spans="2:6" ht="15" x14ac:dyDescent="0.25">
      <c r="B14" s="317" t="s">
        <v>0</v>
      </c>
      <c r="C14" s="317" t="s">
        <v>1</v>
      </c>
      <c r="D14" s="330" t="s">
        <v>1014</v>
      </c>
      <c r="E14" s="330" t="s">
        <v>1015</v>
      </c>
      <c r="F14" s="317" t="s">
        <v>4</v>
      </c>
    </row>
    <row r="15" spans="2:6" ht="15" x14ac:dyDescent="0.25">
      <c r="B15" s="319" t="s">
        <v>218</v>
      </c>
      <c r="C15" s="319">
        <v>2018</v>
      </c>
      <c r="D15" s="10">
        <v>3930</v>
      </c>
      <c r="E15" s="10">
        <v>5223</v>
      </c>
      <c r="F15" s="10">
        <v>9153</v>
      </c>
    </row>
    <row r="16" spans="2:6" ht="15" x14ac:dyDescent="0.25">
      <c r="B16" s="34" t="s">
        <v>218</v>
      </c>
      <c r="C16" s="34">
        <v>2019</v>
      </c>
      <c r="D16" s="11">
        <v>3826</v>
      </c>
      <c r="E16" s="9">
        <v>5289</v>
      </c>
      <c r="F16" s="9">
        <v>9115</v>
      </c>
    </row>
    <row r="17" spans="2:6" ht="15" x14ac:dyDescent="0.25">
      <c r="B17" s="319" t="s">
        <v>218</v>
      </c>
      <c r="C17" s="319">
        <v>2020</v>
      </c>
      <c r="D17" s="12">
        <v>3788</v>
      </c>
      <c r="E17" s="10">
        <v>5486</v>
      </c>
      <c r="F17" s="10">
        <v>9274</v>
      </c>
    </row>
    <row r="18" spans="2:6" ht="15" x14ac:dyDescent="0.25">
      <c r="B18" s="34" t="s">
        <v>218</v>
      </c>
      <c r="C18" s="34">
        <v>2021</v>
      </c>
      <c r="D18" s="11">
        <v>3367</v>
      </c>
      <c r="E18" s="9">
        <v>5295</v>
      </c>
      <c r="F18" s="9">
        <v>8662</v>
      </c>
    </row>
    <row r="20" spans="2:6" ht="15" x14ac:dyDescent="0.25">
      <c r="B20" s="317" t="s">
        <v>0</v>
      </c>
      <c r="C20" s="317" t="s">
        <v>1</v>
      </c>
      <c r="D20" s="330" t="s">
        <v>1014</v>
      </c>
      <c r="E20" s="330" t="s">
        <v>1015</v>
      </c>
      <c r="F20" s="317" t="s">
        <v>4</v>
      </c>
    </row>
    <row r="21" spans="2:6" ht="15" x14ac:dyDescent="0.25">
      <c r="B21" s="319" t="s">
        <v>224</v>
      </c>
      <c r="C21" s="319">
        <v>2018</v>
      </c>
      <c r="D21" s="10">
        <v>1873</v>
      </c>
      <c r="E21" s="10">
        <v>5292</v>
      </c>
      <c r="F21" s="10">
        <v>7165</v>
      </c>
    </row>
    <row r="22" spans="2:6" ht="15" x14ac:dyDescent="0.25">
      <c r="B22" s="34" t="s">
        <v>224</v>
      </c>
      <c r="C22" s="34">
        <v>2019</v>
      </c>
      <c r="D22" s="11">
        <v>1906</v>
      </c>
      <c r="E22" s="9">
        <v>5272</v>
      </c>
      <c r="F22" s="9">
        <v>7178</v>
      </c>
    </row>
    <row r="23" spans="2:6" ht="15" x14ac:dyDescent="0.25">
      <c r="B23" s="319" t="s">
        <v>224</v>
      </c>
      <c r="C23" s="319">
        <v>2020</v>
      </c>
      <c r="D23" s="12">
        <v>2000</v>
      </c>
      <c r="E23" s="10">
        <v>5242</v>
      </c>
      <c r="F23" s="10">
        <v>7242</v>
      </c>
    </row>
    <row r="24" spans="2:6" ht="15" x14ac:dyDescent="0.25">
      <c r="B24" s="34" t="s">
        <v>224</v>
      </c>
      <c r="C24" s="34">
        <v>2021</v>
      </c>
      <c r="D24" s="11">
        <v>1848</v>
      </c>
      <c r="E24" s="9">
        <v>5029</v>
      </c>
      <c r="F24" s="9">
        <v>6877</v>
      </c>
    </row>
    <row r="26" spans="2:6" x14ac:dyDescent="0.2">
      <c r="E26" s="331"/>
    </row>
    <row r="33" spans="3:5" ht="30" customHeight="1" x14ac:dyDescent="0.2">
      <c r="C33" s="332" t="s">
        <v>1</v>
      </c>
      <c r="D33" s="333" t="s">
        <v>1016</v>
      </c>
      <c r="E33" s="333" t="s">
        <v>1017</v>
      </c>
    </row>
    <row r="34" spans="3:5" ht="15" x14ac:dyDescent="0.25">
      <c r="C34" s="319">
        <v>2011</v>
      </c>
      <c r="D34" s="10">
        <v>91683</v>
      </c>
      <c r="E34" s="10">
        <v>108068</v>
      </c>
    </row>
    <row r="35" spans="3:5" ht="15" x14ac:dyDescent="0.25">
      <c r="C35" s="34">
        <v>2012</v>
      </c>
      <c r="D35" s="11">
        <v>92193</v>
      </c>
      <c r="E35" s="9">
        <v>107650</v>
      </c>
    </row>
    <row r="36" spans="3:5" ht="15" x14ac:dyDescent="0.25">
      <c r="C36" s="319">
        <v>2013</v>
      </c>
      <c r="D36" s="12">
        <v>89827</v>
      </c>
      <c r="E36" s="10">
        <v>106814</v>
      </c>
    </row>
    <row r="37" spans="3:5" ht="15" x14ac:dyDescent="0.25">
      <c r="C37" s="34">
        <v>2014</v>
      </c>
      <c r="D37" s="9">
        <v>89815</v>
      </c>
      <c r="E37" s="9">
        <v>107743</v>
      </c>
    </row>
    <row r="38" spans="3:5" ht="15" x14ac:dyDescent="0.25">
      <c r="C38" s="319">
        <v>2015</v>
      </c>
      <c r="D38" s="10">
        <v>101040</v>
      </c>
      <c r="E38" s="10">
        <v>107716</v>
      </c>
    </row>
    <row r="39" spans="3:5" ht="15" x14ac:dyDescent="0.25">
      <c r="C39" s="34">
        <v>2016</v>
      </c>
      <c r="D39" s="11">
        <v>104335</v>
      </c>
      <c r="E39" s="9">
        <v>104924</v>
      </c>
    </row>
    <row r="40" spans="3:5" ht="15" x14ac:dyDescent="0.25">
      <c r="C40" s="319">
        <v>2017</v>
      </c>
      <c r="D40" s="12">
        <v>99618</v>
      </c>
      <c r="E40" s="10">
        <v>107526</v>
      </c>
    </row>
    <row r="41" spans="3:5" ht="15" x14ac:dyDescent="0.25">
      <c r="C41" s="34">
        <v>2018</v>
      </c>
      <c r="D41" s="9">
        <v>101424</v>
      </c>
      <c r="E41" s="9">
        <v>109907</v>
      </c>
    </row>
    <row r="42" spans="3:5" ht="15" x14ac:dyDescent="0.25">
      <c r="C42" s="319">
        <v>2019</v>
      </c>
      <c r="D42" s="10">
        <v>102588</v>
      </c>
      <c r="E42" s="10">
        <v>109318</v>
      </c>
    </row>
    <row r="43" spans="3:5" ht="15" x14ac:dyDescent="0.25">
      <c r="C43" s="34">
        <v>2020</v>
      </c>
      <c r="D43" s="11">
        <v>105998</v>
      </c>
      <c r="E43" s="9">
        <v>111250</v>
      </c>
    </row>
    <row r="44" spans="3:5" ht="15" x14ac:dyDescent="0.25">
      <c r="C44" s="319">
        <v>2021</v>
      </c>
      <c r="D44" s="10">
        <v>111885</v>
      </c>
      <c r="E44" s="10">
        <v>108560</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J1001"/>
  <sheetViews>
    <sheetView workbookViewId="0"/>
  </sheetViews>
  <sheetFormatPr baseColWidth="10" defaultColWidth="14.42578125" defaultRowHeight="15.75" customHeight="1" x14ac:dyDescent="0.2"/>
  <cols>
    <col min="1" max="1" width="14.42578125" style="115"/>
    <col min="2" max="5" width="14.42578125" style="18"/>
    <col min="6" max="6" width="14.42578125" style="18" customWidth="1"/>
    <col min="7" max="16384" width="14.42578125" style="18"/>
  </cols>
  <sheetData>
    <row r="1" spans="1:7" ht="25.5" customHeight="1" x14ac:dyDescent="0.25">
      <c r="A1" s="334"/>
      <c r="B1" s="393" t="s">
        <v>1018</v>
      </c>
      <c r="C1" s="393"/>
      <c r="D1" s="393"/>
      <c r="E1" s="393"/>
      <c r="F1" s="393"/>
      <c r="G1" s="393"/>
    </row>
    <row r="2" spans="1:7" ht="12.75" x14ac:dyDescent="0.2">
      <c r="C2" s="93"/>
      <c r="D2" s="93"/>
      <c r="E2" s="93"/>
      <c r="F2" s="93"/>
    </row>
    <row r="12" spans="1:7" ht="15.75" customHeight="1" x14ac:dyDescent="0.25">
      <c r="B12" s="32" t="s">
        <v>0</v>
      </c>
      <c r="C12" s="21" t="s">
        <v>1</v>
      </c>
      <c r="D12" s="21" t="s">
        <v>938</v>
      </c>
      <c r="E12" s="21" t="s">
        <v>937</v>
      </c>
      <c r="F12" s="21" t="s">
        <v>1019</v>
      </c>
      <c r="G12" s="22" t="s">
        <v>1020</v>
      </c>
    </row>
    <row r="13" spans="1:7" ht="15" x14ac:dyDescent="0.25">
      <c r="B13" s="33" t="s">
        <v>207</v>
      </c>
      <c r="C13" s="34">
        <v>2011</v>
      </c>
      <c r="D13" s="38">
        <v>5999</v>
      </c>
      <c r="E13" s="38">
        <v>6066</v>
      </c>
      <c r="F13" s="61">
        <f>Tabla217[[#This Row],[Mujeres]]+Tabla217[[#This Row],[Hombres]]</f>
        <v>12065</v>
      </c>
      <c r="G13" s="39">
        <v>41</v>
      </c>
    </row>
    <row r="14" spans="1:7" ht="15" x14ac:dyDescent="0.25">
      <c r="B14" s="33" t="s">
        <v>208</v>
      </c>
      <c r="C14" s="34">
        <v>2011</v>
      </c>
      <c r="D14" s="38">
        <v>979</v>
      </c>
      <c r="E14" s="38">
        <v>856</v>
      </c>
      <c r="F14" s="61">
        <f>Tabla217[[#This Row],[Mujeres]]+Tabla217[[#This Row],[Hombres]]</f>
        <v>1835</v>
      </c>
      <c r="G14" s="62">
        <v>7</v>
      </c>
    </row>
    <row r="15" spans="1:7" ht="15" x14ac:dyDescent="0.25">
      <c r="B15" s="33" t="s">
        <v>209</v>
      </c>
      <c r="C15" s="34">
        <v>2011</v>
      </c>
      <c r="D15" s="38">
        <v>366</v>
      </c>
      <c r="E15" s="38">
        <v>332</v>
      </c>
      <c r="F15" s="61">
        <f>Tabla217[[#This Row],[Mujeres]]+Tabla217[[#This Row],[Hombres]]</f>
        <v>698</v>
      </c>
      <c r="G15" s="62">
        <v>3</v>
      </c>
    </row>
    <row r="16" spans="1:7" ht="15" x14ac:dyDescent="0.25">
      <c r="B16" s="33" t="s">
        <v>210</v>
      </c>
      <c r="C16" s="34">
        <v>2011</v>
      </c>
      <c r="D16" s="38">
        <v>1071</v>
      </c>
      <c r="E16" s="38">
        <v>1029</v>
      </c>
      <c r="F16" s="61">
        <f>Tabla217[[#This Row],[Mujeres]]+Tabla217[[#This Row],[Hombres]]</f>
        <v>2100</v>
      </c>
      <c r="G16" s="62">
        <v>7</v>
      </c>
    </row>
    <row r="17" spans="2:7" ht="15" x14ac:dyDescent="0.25">
      <c r="B17" s="33" t="s">
        <v>211</v>
      </c>
      <c r="C17" s="34">
        <v>2011</v>
      </c>
      <c r="D17" s="38">
        <v>899</v>
      </c>
      <c r="E17" s="38">
        <v>867</v>
      </c>
      <c r="F17" s="61">
        <f>Tabla217[[#This Row],[Mujeres]]+Tabla217[[#This Row],[Hombres]]</f>
        <v>1766</v>
      </c>
      <c r="G17" s="62">
        <v>6</v>
      </c>
    </row>
    <row r="18" spans="2:7" ht="15" x14ac:dyDescent="0.25">
      <c r="B18" s="33" t="s">
        <v>212</v>
      </c>
      <c r="C18" s="34">
        <v>2011</v>
      </c>
      <c r="D18" s="38">
        <v>2530</v>
      </c>
      <c r="E18" s="38">
        <v>2741</v>
      </c>
      <c r="F18" s="61">
        <f>Tabla217[[#This Row],[Mujeres]]+Tabla217[[#This Row],[Hombres]]</f>
        <v>5271</v>
      </c>
      <c r="G18" s="62">
        <v>17</v>
      </c>
    </row>
    <row r="19" spans="2:7" ht="15" x14ac:dyDescent="0.25">
      <c r="B19" s="33" t="s">
        <v>213</v>
      </c>
      <c r="C19" s="34">
        <v>2011</v>
      </c>
      <c r="D19" s="38">
        <v>2048</v>
      </c>
      <c r="E19" s="38">
        <v>1997</v>
      </c>
      <c r="F19" s="61">
        <f>Tabla217[[#This Row],[Mujeres]]+Tabla217[[#This Row],[Hombres]]</f>
        <v>4045</v>
      </c>
      <c r="G19" s="62">
        <v>12</v>
      </c>
    </row>
    <row r="20" spans="2:7" ht="15" x14ac:dyDescent="0.25">
      <c r="B20" s="33" t="s">
        <v>214</v>
      </c>
      <c r="C20" s="34">
        <v>2011</v>
      </c>
      <c r="D20" s="38">
        <v>1026</v>
      </c>
      <c r="E20" s="38">
        <v>1049</v>
      </c>
      <c r="F20" s="61">
        <f>Tabla217[[#This Row],[Mujeres]]+Tabla217[[#This Row],[Hombres]]</f>
        <v>2075</v>
      </c>
      <c r="G20" s="62">
        <v>7</v>
      </c>
    </row>
    <row r="21" spans="2:7" ht="15" x14ac:dyDescent="0.25">
      <c r="B21" s="33" t="s">
        <v>215</v>
      </c>
      <c r="C21" s="34">
        <v>2011</v>
      </c>
      <c r="D21" s="38">
        <v>1205</v>
      </c>
      <c r="E21" s="38">
        <v>1430</v>
      </c>
      <c r="F21" s="61">
        <f>Tabla217[[#This Row],[Mujeres]]+Tabla217[[#This Row],[Hombres]]</f>
        <v>2635</v>
      </c>
      <c r="G21" s="62">
        <v>8</v>
      </c>
    </row>
    <row r="22" spans="2:7" ht="15" x14ac:dyDescent="0.25">
      <c r="B22" s="33" t="s">
        <v>216</v>
      </c>
      <c r="C22" s="34">
        <v>2011</v>
      </c>
      <c r="D22" s="38">
        <v>2069</v>
      </c>
      <c r="E22" s="38">
        <v>1704</v>
      </c>
      <c r="F22" s="61">
        <f>Tabla217[[#This Row],[Mujeres]]+Tabla217[[#This Row],[Hombres]]</f>
        <v>3773</v>
      </c>
      <c r="G22" s="62">
        <v>13</v>
      </c>
    </row>
    <row r="23" spans="2:7" ht="15" x14ac:dyDescent="0.25">
      <c r="B23" s="33" t="s">
        <v>217</v>
      </c>
      <c r="C23" s="34">
        <v>2011</v>
      </c>
      <c r="D23" s="38">
        <v>1793</v>
      </c>
      <c r="E23" s="38">
        <v>1542</v>
      </c>
      <c r="F23" s="61">
        <f>Tabla217[[#This Row],[Mujeres]]+Tabla217[[#This Row],[Hombres]]</f>
        <v>3335</v>
      </c>
      <c r="G23" s="62">
        <v>10</v>
      </c>
    </row>
    <row r="24" spans="2:7" ht="15" x14ac:dyDescent="0.25">
      <c r="B24" s="33" t="s">
        <v>218</v>
      </c>
      <c r="C24" s="34">
        <v>2011</v>
      </c>
      <c r="D24" s="38">
        <v>5570</v>
      </c>
      <c r="E24" s="38">
        <v>4985</v>
      </c>
      <c r="F24" s="61">
        <f>Tabla217[[#This Row],[Mujeres]]+Tabla217[[#This Row],[Hombres]]</f>
        <v>10555</v>
      </c>
      <c r="G24" s="62">
        <v>31</v>
      </c>
    </row>
    <row r="25" spans="2:7" ht="15" x14ac:dyDescent="0.25">
      <c r="B25" s="33" t="s">
        <v>219</v>
      </c>
      <c r="C25" s="34">
        <v>2011</v>
      </c>
      <c r="D25" s="38">
        <v>748</v>
      </c>
      <c r="E25" s="38">
        <v>848</v>
      </c>
      <c r="F25" s="61">
        <f>Tabla217[[#This Row],[Mujeres]]+Tabla217[[#This Row],[Hombres]]</f>
        <v>1596</v>
      </c>
      <c r="G25" s="62">
        <v>5</v>
      </c>
    </row>
    <row r="26" spans="2:7" ht="15" x14ac:dyDescent="0.25">
      <c r="B26" s="33" t="s">
        <v>220</v>
      </c>
      <c r="C26" s="34">
        <v>2011</v>
      </c>
      <c r="D26" s="38">
        <v>587</v>
      </c>
      <c r="E26" s="38">
        <v>705</v>
      </c>
      <c r="F26" s="61">
        <f>Tabla217[[#This Row],[Mujeres]]+Tabla217[[#This Row],[Hombres]]</f>
        <v>1292</v>
      </c>
      <c r="G26" s="62">
        <v>6</v>
      </c>
    </row>
    <row r="27" spans="2:7" ht="15" x14ac:dyDescent="0.25">
      <c r="B27" s="33" t="s">
        <v>221</v>
      </c>
      <c r="C27" s="34">
        <v>2011</v>
      </c>
      <c r="D27" s="38">
        <v>3023</v>
      </c>
      <c r="E27" s="38">
        <v>3026</v>
      </c>
      <c r="F27" s="61">
        <f>Tabla217[[#This Row],[Mujeres]]+Tabla217[[#This Row],[Hombres]]</f>
        <v>6049</v>
      </c>
      <c r="G27" s="62">
        <v>19</v>
      </c>
    </row>
    <row r="28" spans="2:7" ht="15" x14ac:dyDescent="0.25">
      <c r="B28" s="33" t="s">
        <v>222</v>
      </c>
      <c r="C28" s="34">
        <v>2011</v>
      </c>
      <c r="D28" s="38">
        <v>431</v>
      </c>
      <c r="E28" s="38">
        <v>516</v>
      </c>
      <c r="F28" s="61">
        <f>Tabla217[[#This Row],[Mujeres]]+Tabla217[[#This Row],[Hombres]]</f>
        <v>947</v>
      </c>
      <c r="G28" s="62">
        <v>3</v>
      </c>
    </row>
    <row r="29" spans="2:7" ht="15" x14ac:dyDescent="0.25">
      <c r="B29" s="33" t="s">
        <v>223</v>
      </c>
      <c r="C29" s="34">
        <v>2011</v>
      </c>
      <c r="D29" s="38">
        <v>43320</v>
      </c>
      <c r="E29" s="38">
        <v>36617</v>
      </c>
      <c r="F29" s="61">
        <f>Tabla217[[#This Row],[Mujeres]]+Tabla217[[#This Row],[Hombres]]</f>
        <v>79937</v>
      </c>
      <c r="G29" s="62">
        <v>227</v>
      </c>
    </row>
    <row r="30" spans="2:7" ht="15" x14ac:dyDescent="0.25">
      <c r="B30" s="33" t="s">
        <v>224</v>
      </c>
      <c r="C30" s="34">
        <v>2011</v>
      </c>
      <c r="D30" s="38">
        <v>3620</v>
      </c>
      <c r="E30" s="38">
        <v>3325</v>
      </c>
      <c r="F30" s="61">
        <f>Tabla217[[#This Row],[Mujeres]]+Tabla217[[#This Row],[Hombres]]</f>
        <v>6945</v>
      </c>
      <c r="G30" s="62">
        <v>21</v>
      </c>
    </row>
    <row r="31" spans="2:7" ht="15" x14ac:dyDescent="0.25">
      <c r="B31" s="33" t="s">
        <v>225</v>
      </c>
      <c r="C31" s="34">
        <v>2011</v>
      </c>
      <c r="D31" s="38">
        <v>1452</v>
      </c>
      <c r="E31" s="38">
        <v>1262</v>
      </c>
      <c r="F31" s="61">
        <f>Tabla217[[#This Row],[Mujeres]]+Tabla217[[#This Row],[Hombres]]</f>
        <v>2714</v>
      </c>
      <c r="G31" s="62">
        <v>9</v>
      </c>
    </row>
    <row r="32" spans="2:7" ht="15" x14ac:dyDescent="0.25">
      <c r="B32" s="33" t="s">
        <v>226</v>
      </c>
      <c r="C32" s="34">
        <v>2011</v>
      </c>
      <c r="D32" s="38">
        <v>1916</v>
      </c>
      <c r="E32" s="38">
        <v>1938</v>
      </c>
      <c r="F32" s="61">
        <f>Tabla217[[#This Row],[Mujeres]]+Tabla217[[#This Row],[Hombres]]</f>
        <v>3854</v>
      </c>
      <c r="G32" s="62">
        <v>13</v>
      </c>
    </row>
    <row r="33" spans="2:10" ht="15" x14ac:dyDescent="0.25">
      <c r="B33" s="33" t="s">
        <v>207</v>
      </c>
      <c r="C33" s="34">
        <v>2012</v>
      </c>
      <c r="D33" s="61"/>
      <c r="E33" s="61"/>
      <c r="F33" s="61">
        <v>12303</v>
      </c>
      <c r="G33" s="39">
        <v>5</v>
      </c>
      <c r="J33" s="335"/>
    </row>
    <row r="34" spans="2:10" ht="15" x14ac:dyDescent="0.25">
      <c r="B34" s="33" t="s">
        <v>208</v>
      </c>
      <c r="C34" s="34">
        <v>2012</v>
      </c>
      <c r="D34" s="61"/>
      <c r="E34" s="61"/>
      <c r="F34" s="61">
        <v>1839</v>
      </c>
      <c r="G34" s="39">
        <v>2</v>
      </c>
      <c r="J34" s="335"/>
    </row>
    <row r="35" spans="2:10" ht="15" x14ac:dyDescent="0.25">
      <c r="B35" s="33" t="s">
        <v>209</v>
      </c>
      <c r="C35" s="34">
        <v>2012</v>
      </c>
      <c r="D35" s="61"/>
      <c r="E35" s="61"/>
      <c r="F35" s="61">
        <v>706</v>
      </c>
      <c r="G35" s="39">
        <v>1</v>
      </c>
      <c r="J35" s="335"/>
    </row>
    <row r="36" spans="2:10" ht="15" x14ac:dyDescent="0.25">
      <c r="B36" s="33" t="s">
        <v>210</v>
      </c>
      <c r="C36" s="34">
        <v>2012</v>
      </c>
      <c r="D36" s="61"/>
      <c r="E36" s="61"/>
      <c r="F36" s="61">
        <v>2148</v>
      </c>
      <c r="G36" s="39">
        <v>1</v>
      </c>
      <c r="J36" s="335"/>
    </row>
    <row r="37" spans="2:10" ht="15" x14ac:dyDescent="0.25">
      <c r="B37" s="33" t="s">
        <v>211</v>
      </c>
      <c r="C37" s="34">
        <v>2012</v>
      </c>
      <c r="D37" s="61"/>
      <c r="E37" s="61"/>
      <c r="F37" s="61">
        <v>1783</v>
      </c>
      <c r="G37" s="39">
        <v>2</v>
      </c>
      <c r="J37" s="335"/>
    </row>
    <row r="38" spans="2:10" ht="15" x14ac:dyDescent="0.25">
      <c r="B38" s="33" t="s">
        <v>212</v>
      </c>
      <c r="C38" s="34">
        <v>2012</v>
      </c>
      <c r="D38" s="61"/>
      <c r="E38" s="61"/>
      <c r="F38" s="61">
        <v>5421</v>
      </c>
      <c r="G38" s="39">
        <v>3</v>
      </c>
      <c r="J38" s="335"/>
    </row>
    <row r="39" spans="2:10" ht="15" x14ac:dyDescent="0.25">
      <c r="B39" s="33" t="s">
        <v>213</v>
      </c>
      <c r="C39" s="34">
        <v>2012</v>
      </c>
      <c r="D39" s="61"/>
      <c r="E39" s="61"/>
      <c r="F39" s="61">
        <v>4107</v>
      </c>
      <c r="G39" s="39">
        <v>3</v>
      </c>
      <c r="J39" s="335"/>
    </row>
    <row r="40" spans="2:10" ht="15" x14ac:dyDescent="0.25">
      <c r="B40" s="33" t="s">
        <v>214</v>
      </c>
      <c r="C40" s="34">
        <v>2012</v>
      </c>
      <c r="D40" s="61"/>
      <c r="E40" s="61"/>
      <c r="F40" s="61">
        <v>2081</v>
      </c>
      <c r="G40" s="39">
        <v>1</v>
      </c>
      <c r="J40" s="335"/>
    </row>
    <row r="41" spans="2:10" ht="15" x14ac:dyDescent="0.25">
      <c r="B41" s="33" t="s">
        <v>215</v>
      </c>
      <c r="C41" s="34">
        <v>2012</v>
      </c>
      <c r="D41" s="61"/>
      <c r="E41" s="61"/>
      <c r="F41" s="61">
        <v>2657</v>
      </c>
      <c r="G41" s="39">
        <v>2</v>
      </c>
      <c r="J41" s="335"/>
    </row>
    <row r="42" spans="2:10" ht="15" x14ac:dyDescent="0.25">
      <c r="B42" s="33" t="s">
        <v>216</v>
      </c>
      <c r="C42" s="34">
        <v>2012</v>
      </c>
      <c r="D42" s="61"/>
      <c r="E42" s="61"/>
      <c r="F42" s="61">
        <v>3829</v>
      </c>
      <c r="G42" s="39">
        <v>3</v>
      </c>
      <c r="J42" s="335"/>
    </row>
    <row r="43" spans="2:10" ht="15" x14ac:dyDescent="0.25">
      <c r="B43" s="33" t="s">
        <v>217</v>
      </c>
      <c r="C43" s="34">
        <v>2012</v>
      </c>
      <c r="D43" s="61"/>
      <c r="E43" s="61"/>
      <c r="F43" s="61">
        <v>3382</v>
      </c>
      <c r="G43" s="39">
        <v>2</v>
      </c>
      <c r="J43" s="335"/>
    </row>
    <row r="44" spans="2:10" ht="15" x14ac:dyDescent="0.25">
      <c r="B44" s="33" t="s">
        <v>218</v>
      </c>
      <c r="C44" s="34">
        <v>2012</v>
      </c>
      <c r="D44" s="61"/>
      <c r="E44" s="61"/>
      <c r="F44" s="61">
        <v>8562</v>
      </c>
      <c r="G44" s="39">
        <v>4</v>
      </c>
      <c r="J44" s="335"/>
    </row>
    <row r="45" spans="2:10" ht="15" x14ac:dyDescent="0.25">
      <c r="B45" s="33" t="s">
        <v>219</v>
      </c>
      <c r="C45" s="34">
        <v>2012</v>
      </c>
      <c r="D45" s="61"/>
      <c r="E45" s="61"/>
      <c r="F45" s="61">
        <v>1976</v>
      </c>
      <c r="G45" s="39">
        <v>2</v>
      </c>
      <c r="J45" s="336"/>
    </row>
    <row r="46" spans="2:10" ht="15" x14ac:dyDescent="0.25">
      <c r="B46" s="33" t="s">
        <v>220</v>
      </c>
      <c r="C46" s="34">
        <v>2012</v>
      </c>
      <c r="D46" s="61"/>
      <c r="E46" s="61"/>
      <c r="F46" s="61">
        <v>1629</v>
      </c>
      <c r="G46" s="39">
        <v>2</v>
      </c>
      <c r="J46" s="337"/>
    </row>
    <row r="47" spans="2:10" ht="15" x14ac:dyDescent="0.25">
      <c r="B47" s="33" t="s">
        <v>221</v>
      </c>
      <c r="C47" s="34">
        <v>2012</v>
      </c>
      <c r="D47" s="61"/>
      <c r="E47" s="61"/>
      <c r="F47" s="61">
        <v>1305</v>
      </c>
      <c r="G47" s="39">
        <v>3</v>
      </c>
      <c r="J47" s="337"/>
    </row>
    <row r="48" spans="2:10" ht="15" x14ac:dyDescent="0.25">
      <c r="B48" s="33" t="s">
        <v>222</v>
      </c>
      <c r="C48" s="34">
        <v>2012</v>
      </c>
      <c r="D48" s="61"/>
      <c r="E48" s="61"/>
      <c r="F48" s="61">
        <v>6086</v>
      </c>
      <c r="G48" s="39">
        <v>1</v>
      </c>
      <c r="J48" s="337"/>
    </row>
    <row r="49" spans="2:10" ht="15" x14ac:dyDescent="0.25">
      <c r="B49" s="33" t="s">
        <v>223</v>
      </c>
      <c r="C49" s="34">
        <v>2012</v>
      </c>
      <c r="D49" s="61"/>
      <c r="E49" s="61"/>
      <c r="F49" s="61">
        <v>82424</v>
      </c>
      <c r="G49" s="39">
        <v>35</v>
      </c>
      <c r="J49" s="337"/>
    </row>
    <row r="50" spans="2:10" ht="15" x14ac:dyDescent="0.25">
      <c r="B50" s="33" t="s">
        <v>224</v>
      </c>
      <c r="C50" s="34">
        <v>2012</v>
      </c>
      <c r="D50" s="61"/>
      <c r="E50" s="61"/>
      <c r="F50" s="61">
        <v>7107</v>
      </c>
      <c r="G50" s="39">
        <v>3</v>
      </c>
      <c r="J50" s="337"/>
    </row>
    <row r="51" spans="2:10" ht="15" x14ac:dyDescent="0.25">
      <c r="B51" s="33" t="s">
        <v>225</v>
      </c>
      <c r="C51" s="34">
        <v>2012</v>
      </c>
      <c r="D51" s="61"/>
      <c r="E51" s="61"/>
      <c r="F51" s="61">
        <v>2760</v>
      </c>
      <c r="G51" s="39">
        <v>2</v>
      </c>
      <c r="J51" s="337"/>
    </row>
    <row r="52" spans="2:10" ht="15" x14ac:dyDescent="0.25">
      <c r="B52" s="33" t="s">
        <v>226</v>
      </c>
      <c r="C52" s="34">
        <v>2012</v>
      </c>
      <c r="D52" s="61"/>
      <c r="E52" s="61"/>
      <c r="F52" s="61">
        <v>3835</v>
      </c>
      <c r="G52" s="39">
        <v>2</v>
      </c>
      <c r="J52" s="337"/>
    </row>
    <row r="53" spans="2:10" ht="15" x14ac:dyDescent="0.25">
      <c r="B53" s="33" t="s">
        <v>207</v>
      </c>
      <c r="C53" s="34">
        <v>2013</v>
      </c>
      <c r="D53" s="38">
        <v>6079</v>
      </c>
      <c r="E53" s="38">
        <v>6210</v>
      </c>
      <c r="F53" s="61">
        <f>Tabla217[[#This Row],[Mujeres]]+Tabla217[[#This Row],[Hombres]]</f>
        <v>12289</v>
      </c>
      <c r="G53" s="62">
        <v>42</v>
      </c>
      <c r="J53" s="337"/>
    </row>
    <row r="54" spans="2:10" ht="15" x14ac:dyDescent="0.25">
      <c r="B54" s="33" t="s">
        <v>208</v>
      </c>
      <c r="C54" s="34">
        <v>2013</v>
      </c>
      <c r="D54" s="38">
        <v>700</v>
      </c>
      <c r="E54" s="38">
        <v>974</v>
      </c>
      <c r="F54" s="61">
        <f>Tabla217[[#This Row],[Mujeres]]+Tabla217[[#This Row],[Hombres]]</f>
        <v>1674</v>
      </c>
      <c r="G54" s="62">
        <v>7</v>
      </c>
    </row>
    <row r="55" spans="2:10" ht="15" x14ac:dyDescent="0.25">
      <c r="B55" s="33" t="s">
        <v>209</v>
      </c>
      <c r="C55" s="34">
        <v>2013</v>
      </c>
      <c r="D55" s="338">
        <v>350</v>
      </c>
      <c r="E55" s="338">
        <v>399</v>
      </c>
      <c r="F55" s="61">
        <f>Tabla217[[#This Row],[Mujeres]]+Tabla217[[#This Row],[Hombres]]</f>
        <v>749</v>
      </c>
      <c r="G55" s="339">
        <v>3</v>
      </c>
    </row>
    <row r="56" spans="2:10" ht="15" x14ac:dyDescent="0.25">
      <c r="B56" s="33" t="s">
        <v>210</v>
      </c>
      <c r="C56" s="34">
        <v>2013</v>
      </c>
      <c r="D56" s="338">
        <v>350</v>
      </c>
      <c r="E56" s="338">
        <v>1092</v>
      </c>
      <c r="F56" s="61">
        <f>Tabla217[[#This Row],[Mujeres]]+Tabla217[[#This Row],[Hombres]]</f>
        <v>1442</v>
      </c>
      <c r="G56" s="339">
        <v>7</v>
      </c>
    </row>
    <row r="57" spans="2:10" ht="15" x14ac:dyDescent="0.25">
      <c r="B57" s="33" t="s">
        <v>211</v>
      </c>
      <c r="C57" s="34">
        <v>2013</v>
      </c>
      <c r="D57" s="38">
        <v>700</v>
      </c>
      <c r="E57" s="38">
        <v>969</v>
      </c>
      <c r="F57" s="61">
        <f>Tabla217[[#This Row],[Mujeres]]+Tabla217[[#This Row],[Hombres]]</f>
        <v>1669</v>
      </c>
      <c r="G57" s="62">
        <v>6</v>
      </c>
    </row>
    <row r="58" spans="2:10" ht="15" x14ac:dyDescent="0.25">
      <c r="B58" s="33" t="s">
        <v>212</v>
      </c>
      <c r="C58" s="34">
        <v>2013</v>
      </c>
      <c r="D58" s="38">
        <v>1050</v>
      </c>
      <c r="E58" s="38">
        <v>2575</v>
      </c>
      <c r="F58" s="61">
        <f>Tabla217[[#This Row],[Mujeres]]+Tabla217[[#This Row],[Hombres]]</f>
        <v>3625</v>
      </c>
      <c r="G58" s="62">
        <v>17</v>
      </c>
    </row>
    <row r="59" spans="2:10" ht="15" x14ac:dyDescent="0.25">
      <c r="B59" s="33" t="s">
        <v>213</v>
      </c>
      <c r="C59" s="34">
        <v>2013</v>
      </c>
      <c r="D59" s="38">
        <v>700</v>
      </c>
      <c r="E59" s="38">
        <v>2086</v>
      </c>
      <c r="F59" s="61">
        <f>Tabla217[[#This Row],[Mujeres]]+Tabla217[[#This Row],[Hombres]]</f>
        <v>2786</v>
      </c>
      <c r="G59" s="62">
        <v>13</v>
      </c>
    </row>
    <row r="60" spans="2:10" ht="15" x14ac:dyDescent="0.25">
      <c r="B60" s="33" t="s">
        <v>214</v>
      </c>
      <c r="C60" s="34">
        <v>2013</v>
      </c>
      <c r="D60" s="338">
        <v>350</v>
      </c>
      <c r="E60" s="338">
        <v>1058</v>
      </c>
      <c r="F60" s="61">
        <f>Tabla217[[#This Row],[Mujeres]]+Tabla217[[#This Row],[Hombres]]</f>
        <v>1408</v>
      </c>
      <c r="G60" s="62">
        <v>7</v>
      </c>
    </row>
    <row r="61" spans="2:10" ht="15" x14ac:dyDescent="0.25">
      <c r="B61" s="33" t="s">
        <v>215</v>
      </c>
      <c r="C61" s="34">
        <v>2013</v>
      </c>
      <c r="D61" s="38">
        <v>700</v>
      </c>
      <c r="E61" s="38">
        <v>1203</v>
      </c>
      <c r="F61" s="61">
        <f>Tabla217[[#This Row],[Mujeres]]+Tabla217[[#This Row],[Hombres]]</f>
        <v>1903</v>
      </c>
      <c r="G61" s="62">
        <v>8</v>
      </c>
    </row>
    <row r="62" spans="2:10" ht="15" x14ac:dyDescent="0.25">
      <c r="B62" s="33" t="s">
        <v>216</v>
      </c>
      <c r="C62" s="34">
        <v>2013</v>
      </c>
      <c r="D62" s="38">
        <v>1050</v>
      </c>
      <c r="E62" s="38">
        <v>2089</v>
      </c>
      <c r="F62" s="61">
        <f>Tabla217[[#This Row],[Mujeres]]+Tabla217[[#This Row],[Hombres]]</f>
        <v>3139</v>
      </c>
      <c r="G62" s="62">
        <v>13</v>
      </c>
    </row>
    <row r="63" spans="2:10" ht="15" x14ac:dyDescent="0.25">
      <c r="B63" s="33" t="s">
        <v>217</v>
      </c>
      <c r="C63" s="34">
        <v>2013</v>
      </c>
      <c r="D63" s="338">
        <v>350</v>
      </c>
      <c r="E63" s="338">
        <v>1831</v>
      </c>
      <c r="F63" s="61">
        <f>Tabla217[[#This Row],[Mujeres]]+Tabla217[[#This Row],[Hombres]]</f>
        <v>2181</v>
      </c>
      <c r="G63" s="62">
        <v>10</v>
      </c>
    </row>
    <row r="64" spans="2:10" ht="15" x14ac:dyDescent="0.25">
      <c r="B64" s="33" t="s">
        <v>218</v>
      </c>
      <c r="C64" s="34">
        <v>2013</v>
      </c>
      <c r="D64" s="38">
        <v>700</v>
      </c>
      <c r="E64" s="38">
        <v>5756</v>
      </c>
      <c r="F64" s="61">
        <f>Tabla217[[#This Row],[Mujeres]]+Tabla217[[#This Row],[Hombres]]</f>
        <v>6456</v>
      </c>
      <c r="G64" s="62">
        <v>32</v>
      </c>
    </row>
    <row r="65" spans="2:7" ht="15" x14ac:dyDescent="0.25">
      <c r="B65" s="33" t="s">
        <v>219</v>
      </c>
      <c r="C65" s="34">
        <v>2013</v>
      </c>
      <c r="D65" s="38">
        <v>700</v>
      </c>
      <c r="E65" s="38">
        <v>752</v>
      </c>
      <c r="F65" s="61">
        <f>Tabla217[[#This Row],[Mujeres]]+Tabla217[[#This Row],[Hombres]]</f>
        <v>1452</v>
      </c>
      <c r="G65" s="62">
        <v>5</v>
      </c>
    </row>
    <row r="66" spans="2:7" ht="15" x14ac:dyDescent="0.25">
      <c r="B66" s="33" t="s">
        <v>220</v>
      </c>
      <c r="C66" s="34">
        <v>2013</v>
      </c>
      <c r="D66" s="38">
        <v>1050</v>
      </c>
      <c r="E66" s="38">
        <v>584</v>
      </c>
      <c r="F66" s="61">
        <f>Tabla217[[#This Row],[Mujeres]]+Tabla217[[#This Row],[Hombres]]</f>
        <v>1634</v>
      </c>
      <c r="G66" s="62">
        <v>6</v>
      </c>
    </row>
    <row r="67" spans="2:7" ht="15" x14ac:dyDescent="0.25">
      <c r="B67" s="33" t="s">
        <v>221</v>
      </c>
      <c r="C67" s="34">
        <v>2013</v>
      </c>
      <c r="D67" s="38">
        <v>1050</v>
      </c>
      <c r="E67" s="38">
        <v>3077</v>
      </c>
      <c r="F67" s="61">
        <f>Tabla217[[#This Row],[Mujeres]]+Tabla217[[#This Row],[Hombres]]</f>
        <v>4127</v>
      </c>
      <c r="G67" s="62">
        <v>19</v>
      </c>
    </row>
    <row r="68" spans="2:7" ht="15" x14ac:dyDescent="0.25">
      <c r="B68" s="33" t="s">
        <v>222</v>
      </c>
      <c r="C68" s="34">
        <v>2013</v>
      </c>
      <c r="D68" s="338">
        <v>350</v>
      </c>
      <c r="E68" s="338">
        <v>441</v>
      </c>
      <c r="F68" s="61">
        <f>Tabla217[[#This Row],[Mujeres]]+Tabla217[[#This Row],[Hombres]]</f>
        <v>791</v>
      </c>
      <c r="G68" s="62">
        <v>3</v>
      </c>
    </row>
    <row r="69" spans="2:7" ht="15" x14ac:dyDescent="0.25">
      <c r="B69" s="33" t="s">
        <v>223</v>
      </c>
      <c r="C69" s="34">
        <v>2013</v>
      </c>
      <c r="D69" s="38">
        <v>5350</v>
      </c>
      <c r="E69" s="38">
        <v>45505</v>
      </c>
      <c r="F69" s="61">
        <f>Tabla217[[#This Row],[Mujeres]]+Tabla217[[#This Row],[Hombres]]</f>
        <v>50855</v>
      </c>
      <c r="G69" s="62">
        <v>236</v>
      </c>
    </row>
    <row r="70" spans="2:7" ht="15" x14ac:dyDescent="0.25">
      <c r="B70" s="33" t="s">
        <v>224</v>
      </c>
      <c r="C70" s="34">
        <v>2013</v>
      </c>
      <c r="D70" s="338">
        <v>350</v>
      </c>
      <c r="E70" s="338">
        <v>3881</v>
      </c>
      <c r="F70" s="61">
        <f>Tabla217[[#This Row],[Mujeres]]+Tabla217[[#This Row],[Hombres]]</f>
        <v>4231</v>
      </c>
      <c r="G70" s="62">
        <v>23</v>
      </c>
    </row>
    <row r="71" spans="2:7" ht="15" x14ac:dyDescent="0.25">
      <c r="B71" s="33" t="s">
        <v>225</v>
      </c>
      <c r="C71" s="34">
        <v>2013</v>
      </c>
      <c r="D71" s="338">
        <v>700</v>
      </c>
      <c r="E71" s="338">
        <v>1482</v>
      </c>
      <c r="F71" s="61">
        <f>Tabla217[[#This Row],[Mujeres]]+Tabla217[[#This Row],[Hombres]]</f>
        <v>2182</v>
      </c>
      <c r="G71" s="62">
        <v>9</v>
      </c>
    </row>
    <row r="72" spans="2:7" ht="15" x14ac:dyDescent="0.25">
      <c r="B72" s="33" t="s">
        <v>226</v>
      </c>
      <c r="C72" s="34">
        <v>2013</v>
      </c>
      <c r="D72" s="338">
        <v>1050</v>
      </c>
      <c r="E72" s="338">
        <v>1876</v>
      </c>
      <c r="F72" s="61">
        <f>Tabla217[[#This Row],[Mujeres]]+Tabla217[[#This Row],[Hombres]]</f>
        <v>2926</v>
      </c>
      <c r="G72" s="62">
        <v>13</v>
      </c>
    </row>
    <row r="73" spans="2:7" ht="15" x14ac:dyDescent="0.25">
      <c r="B73" s="33" t="s">
        <v>207</v>
      </c>
      <c r="C73" s="34">
        <v>2014</v>
      </c>
      <c r="D73" s="38">
        <v>6080</v>
      </c>
      <c r="E73" s="38">
        <v>6201</v>
      </c>
      <c r="F73" s="61">
        <f>Tabla217[[#This Row],[Mujeres]]+Tabla217[[#This Row],[Hombres]]</f>
        <v>12281</v>
      </c>
      <c r="G73" s="62">
        <v>42</v>
      </c>
    </row>
    <row r="74" spans="2:7" ht="15" x14ac:dyDescent="0.25">
      <c r="B74" s="33" t="s">
        <v>208</v>
      </c>
      <c r="C74" s="34">
        <v>2014</v>
      </c>
      <c r="D74" s="38">
        <v>976</v>
      </c>
      <c r="E74" s="38">
        <v>868</v>
      </c>
      <c r="F74" s="61">
        <f>Tabla217[[#This Row],[Mujeres]]+Tabla217[[#This Row],[Hombres]]</f>
        <v>1844</v>
      </c>
      <c r="G74" s="62">
        <v>7</v>
      </c>
    </row>
    <row r="75" spans="2:7" ht="15" x14ac:dyDescent="0.25">
      <c r="B75" s="33" t="s">
        <v>209</v>
      </c>
      <c r="C75" s="34">
        <v>2014</v>
      </c>
      <c r="D75" s="61">
        <v>398</v>
      </c>
      <c r="E75" s="61">
        <v>361</v>
      </c>
      <c r="F75" s="61">
        <f>Tabla217[[#This Row],[Mujeres]]+Tabla217[[#This Row],[Hombres]]</f>
        <v>759</v>
      </c>
      <c r="G75" s="62">
        <v>3</v>
      </c>
    </row>
    <row r="76" spans="2:7" ht="15" x14ac:dyDescent="0.25">
      <c r="B76" s="33" t="s">
        <v>210</v>
      </c>
      <c r="C76" s="34">
        <v>2014</v>
      </c>
      <c r="D76" s="61">
        <v>1095</v>
      </c>
      <c r="E76" s="61">
        <v>1064</v>
      </c>
      <c r="F76" s="61">
        <f>Tabla217[[#This Row],[Mujeres]]+Tabla217[[#This Row],[Hombres]]</f>
        <v>2159</v>
      </c>
      <c r="G76" s="62">
        <v>7</v>
      </c>
    </row>
    <row r="77" spans="2:7" ht="15" x14ac:dyDescent="0.25">
      <c r="B77" s="33" t="s">
        <v>211</v>
      </c>
      <c r="C77" s="34">
        <v>2014</v>
      </c>
      <c r="D77" s="38">
        <v>973</v>
      </c>
      <c r="E77" s="38">
        <v>917</v>
      </c>
      <c r="F77" s="61">
        <f>Tabla217[[#This Row],[Mujeres]]+Tabla217[[#This Row],[Hombres]]</f>
        <v>1890</v>
      </c>
      <c r="G77" s="62">
        <v>6</v>
      </c>
    </row>
    <row r="78" spans="2:7" ht="15" x14ac:dyDescent="0.25">
      <c r="B78" s="33" t="s">
        <v>212</v>
      </c>
      <c r="C78" s="34">
        <v>2014</v>
      </c>
      <c r="D78" s="38">
        <v>2570</v>
      </c>
      <c r="E78" s="38">
        <v>2960</v>
      </c>
      <c r="F78" s="61">
        <f>Tabla217[[#This Row],[Mujeres]]+Tabla217[[#This Row],[Hombres]]</f>
        <v>5530</v>
      </c>
      <c r="G78" s="62">
        <v>17</v>
      </c>
    </row>
    <row r="79" spans="2:7" ht="15" x14ac:dyDescent="0.25">
      <c r="B79" s="33" t="s">
        <v>213</v>
      </c>
      <c r="C79" s="34">
        <v>2014</v>
      </c>
      <c r="D79" s="38">
        <v>2087</v>
      </c>
      <c r="E79" s="38">
        <v>1999</v>
      </c>
      <c r="F79" s="61">
        <f>Tabla217[[#This Row],[Mujeres]]+Tabla217[[#This Row],[Hombres]]</f>
        <v>4086</v>
      </c>
      <c r="G79" s="62">
        <v>13</v>
      </c>
    </row>
    <row r="80" spans="2:7" ht="15" x14ac:dyDescent="0.25">
      <c r="B80" s="33" t="s">
        <v>214</v>
      </c>
      <c r="C80" s="34">
        <v>2014</v>
      </c>
      <c r="D80" s="61">
        <v>1058</v>
      </c>
      <c r="E80" s="61">
        <v>1046</v>
      </c>
      <c r="F80" s="61">
        <f>Tabla217[[#This Row],[Mujeres]]+Tabla217[[#This Row],[Hombres]]</f>
        <v>2104</v>
      </c>
      <c r="G80" s="62">
        <v>7</v>
      </c>
    </row>
    <row r="81" spans="2:7" ht="15" x14ac:dyDescent="0.25">
      <c r="B81" s="33" t="s">
        <v>215</v>
      </c>
      <c r="C81" s="34">
        <v>2014</v>
      </c>
      <c r="D81" s="38">
        <v>1207</v>
      </c>
      <c r="E81" s="38">
        <v>1455</v>
      </c>
      <c r="F81" s="61">
        <f>Tabla217[[#This Row],[Mujeres]]+Tabla217[[#This Row],[Hombres]]</f>
        <v>2662</v>
      </c>
      <c r="G81" s="62">
        <v>8</v>
      </c>
    </row>
    <row r="82" spans="2:7" ht="15" x14ac:dyDescent="0.25">
      <c r="B82" s="33" t="s">
        <v>216</v>
      </c>
      <c r="C82" s="34">
        <v>2014</v>
      </c>
      <c r="D82" s="38">
        <v>2089</v>
      </c>
      <c r="E82" s="38">
        <v>1743</v>
      </c>
      <c r="F82" s="61">
        <f>Tabla217[[#This Row],[Mujeres]]+Tabla217[[#This Row],[Hombres]]</f>
        <v>3832</v>
      </c>
      <c r="G82" s="62">
        <v>13</v>
      </c>
    </row>
    <row r="83" spans="2:7" ht="15" x14ac:dyDescent="0.25">
      <c r="B83" s="33" t="s">
        <v>217</v>
      </c>
      <c r="C83" s="34">
        <v>2014</v>
      </c>
      <c r="D83" s="38">
        <v>2089</v>
      </c>
      <c r="E83" s="38">
        <v>1743</v>
      </c>
      <c r="F83" s="61">
        <f>Tabla217[[#This Row],[Mujeres]]+Tabla217[[#This Row],[Hombres]]</f>
        <v>3832</v>
      </c>
      <c r="G83" s="62">
        <v>10</v>
      </c>
    </row>
    <row r="84" spans="2:7" ht="15" x14ac:dyDescent="0.25">
      <c r="B84" s="33" t="s">
        <v>218</v>
      </c>
      <c r="C84" s="34">
        <v>2014</v>
      </c>
      <c r="D84" s="38">
        <v>5751</v>
      </c>
      <c r="E84" s="38">
        <v>5109</v>
      </c>
      <c r="F84" s="61">
        <f>Tabla217[[#This Row],[Mujeres]]+Tabla217[[#This Row],[Hombres]]</f>
        <v>10860</v>
      </c>
      <c r="G84" s="62">
        <v>32</v>
      </c>
    </row>
    <row r="85" spans="2:7" ht="15" x14ac:dyDescent="0.25">
      <c r="B85" s="33" t="s">
        <v>219</v>
      </c>
      <c r="C85" s="34">
        <v>2014</v>
      </c>
      <c r="D85" s="38">
        <v>753</v>
      </c>
      <c r="E85" s="38">
        <v>861</v>
      </c>
      <c r="F85" s="61">
        <f>Tabla217[[#This Row],[Mujeres]]+Tabla217[[#This Row],[Hombres]]</f>
        <v>1614</v>
      </c>
      <c r="G85" s="62">
        <v>5</v>
      </c>
    </row>
    <row r="86" spans="2:7" ht="15" x14ac:dyDescent="0.25">
      <c r="B86" s="33" t="s">
        <v>220</v>
      </c>
      <c r="C86" s="34">
        <v>2014</v>
      </c>
      <c r="D86" s="38">
        <v>584</v>
      </c>
      <c r="E86" s="38">
        <v>704</v>
      </c>
      <c r="F86" s="61">
        <f>Tabla217[[#This Row],[Mujeres]]+Tabla217[[#This Row],[Hombres]]</f>
        <v>1288</v>
      </c>
      <c r="G86" s="62">
        <v>6</v>
      </c>
    </row>
    <row r="87" spans="2:7" ht="15" x14ac:dyDescent="0.25">
      <c r="B87" s="33" t="s">
        <v>221</v>
      </c>
      <c r="C87" s="34">
        <v>2014</v>
      </c>
      <c r="D87" s="38">
        <v>3077</v>
      </c>
      <c r="E87" s="38">
        <v>3041</v>
      </c>
      <c r="F87" s="61">
        <f>Tabla217[[#This Row],[Mujeres]]+Tabla217[[#This Row],[Hombres]]</f>
        <v>6118</v>
      </c>
      <c r="G87" s="62">
        <v>19</v>
      </c>
    </row>
    <row r="88" spans="2:7" ht="15" x14ac:dyDescent="0.25">
      <c r="B88" s="33" t="s">
        <v>222</v>
      </c>
      <c r="C88" s="34">
        <v>2014</v>
      </c>
      <c r="D88" s="61">
        <v>441</v>
      </c>
      <c r="E88" s="61">
        <v>516</v>
      </c>
      <c r="F88" s="61">
        <f>Tabla217[[#This Row],[Mujeres]]+Tabla217[[#This Row],[Hombres]]</f>
        <v>957</v>
      </c>
      <c r="G88" s="62">
        <v>3</v>
      </c>
    </row>
    <row r="89" spans="2:7" ht="15" x14ac:dyDescent="0.25">
      <c r="B89" s="33" t="s">
        <v>223</v>
      </c>
      <c r="C89" s="34">
        <v>2014</v>
      </c>
      <c r="D89" s="38">
        <v>45514</v>
      </c>
      <c r="E89" s="38">
        <v>38755</v>
      </c>
      <c r="F89" s="61">
        <f>Tabla217[[#This Row],[Mujeres]]+Tabla217[[#This Row],[Hombres]]</f>
        <v>84269</v>
      </c>
      <c r="G89" s="62">
        <v>236</v>
      </c>
    </row>
    <row r="90" spans="2:7" ht="15" x14ac:dyDescent="0.25">
      <c r="B90" s="33" t="s">
        <v>224</v>
      </c>
      <c r="C90" s="34">
        <v>2014</v>
      </c>
      <c r="D90" s="61">
        <v>3881</v>
      </c>
      <c r="E90" s="61">
        <v>3682</v>
      </c>
      <c r="F90" s="61">
        <f>Tabla217[[#This Row],[Mujeres]]+Tabla217[[#This Row],[Hombres]]</f>
        <v>7563</v>
      </c>
      <c r="G90" s="62">
        <v>22</v>
      </c>
    </row>
    <row r="91" spans="2:7" ht="15" x14ac:dyDescent="0.25">
      <c r="B91" s="33" t="s">
        <v>225</v>
      </c>
      <c r="C91" s="34">
        <v>2014</v>
      </c>
      <c r="D91" s="38">
        <v>1482</v>
      </c>
      <c r="E91" s="38">
        <v>1309</v>
      </c>
      <c r="F91" s="61">
        <f>Tabla217[[#This Row],[Mujeres]]+Tabla217[[#This Row],[Hombres]]</f>
        <v>2791</v>
      </c>
      <c r="G91" s="62">
        <v>9</v>
      </c>
    </row>
    <row r="92" spans="2:7" ht="15" x14ac:dyDescent="0.25">
      <c r="B92" s="33" t="s">
        <v>226</v>
      </c>
      <c r="C92" s="34">
        <v>2014</v>
      </c>
      <c r="D92" s="38">
        <v>1884</v>
      </c>
      <c r="E92" s="38">
        <v>2002</v>
      </c>
      <c r="F92" s="61">
        <f>Tabla217[[#This Row],[Mujeres]]+Tabla217[[#This Row],[Hombres]]</f>
        <v>3886</v>
      </c>
      <c r="G92" s="62">
        <v>13</v>
      </c>
    </row>
    <row r="93" spans="2:7" ht="15" x14ac:dyDescent="0.25">
      <c r="B93" s="33" t="s">
        <v>207</v>
      </c>
      <c r="C93" s="34">
        <v>2015</v>
      </c>
      <c r="D93" s="40">
        <v>6025</v>
      </c>
      <c r="E93" s="40">
        <v>6292</v>
      </c>
      <c r="F93" s="61">
        <f>Tabla217[[#This Row],[Mujeres]]+Tabla217[[#This Row],[Hombres]]</f>
        <v>12317</v>
      </c>
      <c r="G93" s="39">
        <v>42</v>
      </c>
    </row>
    <row r="94" spans="2:7" ht="15" x14ac:dyDescent="0.25">
      <c r="B94" s="33" t="s">
        <v>208</v>
      </c>
      <c r="C94" s="34">
        <v>2015</v>
      </c>
      <c r="D94" s="38">
        <v>990</v>
      </c>
      <c r="E94" s="38">
        <v>937</v>
      </c>
      <c r="F94" s="61">
        <f>Tabla217[[#This Row],[Mujeres]]+Tabla217[[#This Row],[Hombres]]</f>
        <v>1927</v>
      </c>
      <c r="G94" s="39">
        <v>7</v>
      </c>
    </row>
    <row r="95" spans="2:7" ht="15" x14ac:dyDescent="0.25">
      <c r="B95" s="33" t="s">
        <v>209</v>
      </c>
      <c r="C95" s="34">
        <v>2015</v>
      </c>
      <c r="D95" s="38">
        <v>398</v>
      </c>
      <c r="E95" s="38">
        <v>373</v>
      </c>
      <c r="F95" s="61">
        <f>Tabla217[[#This Row],[Mujeres]]+Tabla217[[#This Row],[Hombres]]</f>
        <v>771</v>
      </c>
      <c r="G95" s="39">
        <v>3</v>
      </c>
    </row>
    <row r="96" spans="2:7" ht="15" x14ac:dyDescent="0.25">
      <c r="B96" s="33" t="s">
        <v>210</v>
      </c>
      <c r="C96" s="34">
        <v>2015</v>
      </c>
      <c r="D96" s="40">
        <v>1121</v>
      </c>
      <c r="E96" s="40">
        <v>1099</v>
      </c>
      <c r="F96" s="61">
        <f>Tabla217[[#This Row],[Mujeres]]+Tabla217[[#This Row],[Hombres]]</f>
        <v>2220</v>
      </c>
      <c r="G96" s="39">
        <v>7</v>
      </c>
    </row>
    <row r="97" spans="2:7" ht="15" x14ac:dyDescent="0.25">
      <c r="B97" s="33" t="s">
        <v>211</v>
      </c>
      <c r="C97" s="34">
        <v>2015</v>
      </c>
      <c r="D97" s="38">
        <v>931</v>
      </c>
      <c r="E97" s="38">
        <v>933</v>
      </c>
      <c r="F97" s="61">
        <f>Tabla217[[#This Row],[Mujeres]]+Tabla217[[#This Row],[Hombres]]</f>
        <v>1864</v>
      </c>
      <c r="G97" s="39">
        <v>6</v>
      </c>
    </row>
    <row r="98" spans="2:7" ht="15" x14ac:dyDescent="0.25">
      <c r="B98" s="33" t="s">
        <v>212</v>
      </c>
      <c r="C98" s="34">
        <v>2015</v>
      </c>
      <c r="D98" s="40">
        <v>2604</v>
      </c>
      <c r="E98" s="40">
        <v>3090</v>
      </c>
      <c r="F98" s="61">
        <f>Tabla217[[#This Row],[Mujeres]]+Tabla217[[#This Row],[Hombres]]</f>
        <v>5694</v>
      </c>
      <c r="G98" s="39">
        <v>17</v>
      </c>
    </row>
    <row r="99" spans="2:7" ht="15" x14ac:dyDescent="0.25">
      <c r="B99" s="33" t="s">
        <v>213</v>
      </c>
      <c r="C99" s="34">
        <v>2015</v>
      </c>
      <c r="D99" s="40">
        <v>2066</v>
      </c>
      <c r="E99" s="40">
        <v>2007</v>
      </c>
      <c r="F99" s="61">
        <f>Tabla217[[#This Row],[Mujeres]]+Tabla217[[#This Row],[Hombres]]</f>
        <v>4073</v>
      </c>
      <c r="G99" s="39">
        <v>13</v>
      </c>
    </row>
    <row r="100" spans="2:7" ht="15" x14ac:dyDescent="0.25">
      <c r="B100" s="33" t="s">
        <v>214</v>
      </c>
      <c r="C100" s="34">
        <v>2015</v>
      </c>
      <c r="D100" s="40">
        <v>1075</v>
      </c>
      <c r="E100" s="40">
        <v>1092</v>
      </c>
      <c r="F100" s="61">
        <f>Tabla217[[#This Row],[Mujeres]]+Tabla217[[#This Row],[Hombres]]</f>
        <v>2167</v>
      </c>
      <c r="G100" s="39">
        <v>7</v>
      </c>
    </row>
    <row r="101" spans="2:7" ht="15" x14ac:dyDescent="0.25">
      <c r="B101" s="33" t="s">
        <v>215</v>
      </c>
      <c r="C101" s="34">
        <v>2015</v>
      </c>
      <c r="D101" s="40">
        <v>1222</v>
      </c>
      <c r="E101" s="40">
        <v>1473</v>
      </c>
      <c r="F101" s="61">
        <f>Tabla217[[#This Row],[Mujeres]]+Tabla217[[#This Row],[Hombres]]</f>
        <v>2695</v>
      </c>
      <c r="G101" s="39">
        <v>8</v>
      </c>
    </row>
    <row r="102" spans="2:7" ht="15" x14ac:dyDescent="0.25">
      <c r="B102" s="33" t="s">
        <v>216</v>
      </c>
      <c r="C102" s="34">
        <v>2015</v>
      </c>
      <c r="D102" s="40">
        <v>2140</v>
      </c>
      <c r="E102" s="40">
        <v>1915</v>
      </c>
      <c r="F102" s="61">
        <f>Tabla217[[#This Row],[Mujeres]]+Tabla217[[#This Row],[Hombres]]</f>
        <v>4055</v>
      </c>
      <c r="G102" s="39">
        <v>13</v>
      </c>
    </row>
    <row r="103" spans="2:7" ht="15" x14ac:dyDescent="0.25">
      <c r="B103" s="33" t="s">
        <v>217</v>
      </c>
      <c r="C103" s="34">
        <v>2015</v>
      </c>
      <c r="D103" s="40">
        <v>1889</v>
      </c>
      <c r="E103" s="40">
        <v>1727</v>
      </c>
      <c r="F103" s="61">
        <f>Tabla217[[#This Row],[Mujeres]]+Tabla217[[#This Row],[Hombres]]</f>
        <v>3616</v>
      </c>
      <c r="G103" s="39">
        <v>11</v>
      </c>
    </row>
    <row r="104" spans="2:7" ht="15" x14ac:dyDescent="0.25">
      <c r="B104" s="33" t="s">
        <v>218</v>
      </c>
      <c r="C104" s="34">
        <v>2015</v>
      </c>
      <c r="D104" s="40">
        <v>5957</v>
      </c>
      <c r="E104" s="40">
        <v>5368</v>
      </c>
      <c r="F104" s="61">
        <f>Tabla217[[#This Row],[Mujeres]]+Tabla217[[#This Row],[Hombres]]</f>
        <v>11325</v>
      </c>
      <c r="G104" s="39">
        <v>33</v>
      </c>
    </row>
    <row r="105" spans="2:7" ht="15" x14ac:dyDescent="0.25">
      <c r="B105" s="33" t="s">
        <v>219</v>
      </c>
      <c r="C105" s="34">
        <v>2015</v>
      </c>
      <c r="D105" s="38">
        <v>764</v>
      </c>
      <c r="E105" s="38">
        <v>880</v>
      </c>
      <c r="F105" s="61">
        <f>Tabla217[[#This Row],[Mujeres]]+Tabla217[[#This Row],[Hombres]]</f>
        <v>1644</v>
      </c>
      <c r="G105" s="39">
        <v>5</v>
      </c>
    </row>
    <row r="106" spans="2:7" ht="15" x14ac:dyDescent="0.25">
      <c r="B106" s="33" t="s">
        <v>220</v>
      </c>
      <c r="C106" s="34">
        <v>2015</v>
      </c>
      <c r="D106" s="38">
        <v>609</v>
      </c>
      <c r="E106" s="38">
        <v>748</v>
      </c>
      <c r="F106" s="61">
        <f>Tabla217[[#This Row],[Mujeres]]+Tabla217[[#This Row],[Hombres]]</f>
        <v>1357</v>
      </c>
      <c r="G106" s="39">
        <v>6</v>
      </c>
    </row>
    <row r="107" spans="2:7" ht="15" x14ac:dyDescent="0.25">
      <c r="B107" s="33" t="s">
        <v>221</v>
      </c>
      <c r="C107" s="34">
        <v>2015</v>
      </c>
      <c r="D107" s="40">
        <v>3112</v>
      </c>
      <c r="E107" s="40">
        <v>3192</v>
      </c>
      <c r="F107" s="61">
        <f>Tabla217[[#This Row],[Mujeres]]+Tabla217[[#This Row],[Hombres]]</f>
        <v>6304</v>
      </c>
      <c r="G107" s="39">
        <v>19</v>
      </c>
    </row>
    <row r="108" spans="2:7" ht="15" x14ac:dyDescent="0.25">
      <c r="B108" s="33" t="s">
        <v>222</v>
      </c>
      <c r="C108" s="34">
        <v>2015</v>
      </c>
      <c r="D108" s="38">
        <v>465</v>
      </c>
      <c r="E108" s="38">
        <v>547</v>
      </c>
      <c r="F108" s="61">
        <f>Tabla217[[#This Row],[Mujeres]]+Tabla217[[#This Row],[Hombres]]</f>
        <v>1012</v>
      </c>
      <c r="G108" s="39">
        <v>3</v>
      </c>
    </row>
    <row r="109" spans="2:7" ht="15" x14ac:dyDescent="0.25">
      <c r="B109" s="33" t="s">
        <v>223</v>
      </c>
      <c r="C109" s="34">
        <v>2015</v>
      </c>
      <c r="D109" s="40">
        <v>47578</v>
      </c>
      <c r="E109" s="40">
        <v>41579</v>
      </c>
      <c r="F109" s="61">
        <f>Tabla217[[#This Row],[Mujeres]]+Tabla217[[#This Row],[Hombres]]</f>
        <v>89157</v>
      </c>
      <c r="G109" s="39">
        <v>243</v>
      </c>
    </row>
    <row r="110" spans="2:7" ht="15" x14ac:dyDescent="0.25">
      <c r="B110" s="33" t="s">
        <v>224</v>
      </c>
      <c r="C110" s="34">
        <v>2015</v>
      </c>
      <c r="D110" s="40">
        <v>4118</v>
      </c>
      <c r="E110" s="40">
        <v>4160</v>
      </c>
      <c r="F110" s="61">
        <f>Tabla217[[#This Row],[Mujeres]]+Tabla217[[#This Row],[Hombres]]</f>
        <v>8278</v>
      </c>
      <c r="G110" s="39">
        <v>24</v>
      </c>
    </row>
    <row r="111" spans="2:7" ht="15" x14ac:dyDescent="0.25">
      <c r="B111" s="33" t="s">
        <v>225</v>
      </c>
      <c r="C111" s="34">
        <v>2015</v>
      </c>
      <c r="D111" s="40">
        <v>1514</v>
      </c>
      <c r="E111" s="40">
        <v>1399</v>
      </c>
      <c r="F111" s="61">
        <f>Tabla217[[#This Row],[Mujeres]]+Tabla217[[#This Row],[Hombres]]</f>
        <v>2913</v>
      </c>
      <c r="G111" s="39">
        <v>9</v>
      </c>
    </row>
    <row r="112" spans="2:7" ht="15" x14ac:dyDescent="0.25">
      <c r="B112" s="33" t="s">
        <v>226</v>
      </c>
      <c r="C112" s="34">
        <v>2015</v>
      </c>
      <c r="D112" s="40">
        <v>1944</v>
      </c>
      <c r="E112" s="40">
        <v>2051</v>
      </c>
      <c r="F112" s="61">
        <f>Tabla217[[#This Row],[Mujeres]]+Tabla217[[#This Row],[Hombres]]</f>
        <v>3995</v>
      </c>
      <c r="G112" s="39">
        <v>13</v>
      </c>
    </row>
    <row r="113" spans="2:7" ht="15" x14ac:dyDescent="0.25">
      <c r="B113" s="33" t="s">
        <v>207</v>
      </c>
      <c r="C113" s="34">
        <v>2016</v>
      </c>
      <c r="D113" s="61">
        <v>6076</v>
      </c>
      <c r="E113" s="38">
        <v>6271</v>
      </c>
      <c r="F113" s="61">
        <f>Tabla217[[#This Row],[Mujeres]]+Tabla217[[#This Row],[Hombres]]</f>
        <v>12347</v>
      </c>
      <c r="G113" s="62">
        <v>36</v>
      </c>
    </row>
    <row r="114" spans="2:7" ht="15" x14ac:dyDescent="0.25">
      <c r="B114" s="33" t="s">
        <v>208</v>
      </c>
      <c r="C114" s="34">
        <v>2016</v>
      </c>
      <c r="D114" s="61">
        <v>992</v>
      </c>
      <c r="E114" s="61">
        <v>923</v>
      </c>
      <c r="F114" s="61">
        <f>Tabla217[[#This Row],[Mujeres]]+Tabla217[[#This Row],[Hombres]]</f>
        <v>1915</v>
      </c>
      <c r="G114" s="62">
        <v>5</v>
      </c>
    </row>
    <row r="115" spans="2:7" ht="15" x14ac:dyDescent="0.25">
      <c r="B115" s="33" t="s">
        <v>209</v>
      </c>
      <c r="C115" s="34">
        <v>2016</v>
      </c>
      <c r="D115" s="38">
        <v>414</v>
      </c>
      <c r="E115" s="38">
        <v>380</v>
      </c>
      <c r="F115" s="61">
        <f>Tabla217[[#This Row],[Mujeres]]+Tabla217[[#This Row],[Hombres]]</f>
        <v>794</v>
      </c>
      <c r="G115" s="39">
        <v>2</v>
      </c>
    </row>
    <row r="116" spans="2:7" ht="15" x14ac:dyDescent="0.25">
      <c r="B116" s="33" t="s">
        <v>210</v>
      </c>
      <c r="C116" s="34">
        <v>2016</v>
      </c>
      <c r="D116" s="38">
        <v>1128</v>
      </c>
      <c r="E116" s="38">
        <v>1100</v>
      </c>
      <c r="F116" s="61">
        <f>Tabla217[[#This Row],[Mujeres]]+Tabla217[[#This Row],[Hombres]]</f>
        <v>2228</v>
      </c>
      <c r="G116" s="39">
        <v>6</v>
      </c>
    </row>
    <row r="117" spans="2:7" ht="15" x14ac:dyDescent="0.25">
      <c r="B117" s="33" t="s">
        <v>211</v>
      </c>
      <c r="C117" s="34">
        <v>2016</v>
      </c>
      <c r="D117" s="38">
        <v>930</v>
      </c>
      <c r="E117" s="38">
        <v>921</v>
      </c>
      <c r="F117" s="61">
        <f>Tabla217[[#This Row],[Mujeres]]+Tabla217[[#This Row],[Hombres]]</f>
        <v>1851</v>
      </c>
      <c r="G117" s="39">
        <v>5</v>
      </c>
    </row>
    <row r="118" spans="2:7" ht="15" x14ac:dyDescent="0.25">
      <c r="B118" s="33" t="s">
        <v>212</v>
      </c>
      <c r="C118" s="34">
        <v>2016</v>
      </c>
      <c r="D118" s="38">
        <v>2611</v>
      </c>
      <c r="E118" s="38">
        <v>3069</v>
      </c>
      <c r="F118" s="61">
        <f>Tabla217[[#This Row],[Mujeres]]+Tabla217[[#This Row],[Hombres]]</f>
        <v>5680</v>
      </c>
      <c r="G118" s="39">
        <v>14</v>
      </c>
    </row>
    <row r="119" spans="2:7" ht="15" x14ac:dyDescent="0.25">
      <c r="B119" s="33" t="s">
        <v>213</v>
      </c>
      <c r="C119" s="34">
        <v>2016</v>
      </c>
      <c r="D119" s="61">
        <v>2050</v>
      </c>
      <c r="E119" s="61">
        <v>2006</v>
      </c>
      <c r="F119" s="61">
        <f>Tabla217[[#This Row],[Mujeres]]+Tabla217[[#This Row],[Hombres]]</f>
        <v>4056</v>
      </c>
      <c r="G119" s="62">
        <v>10</v>
      </c>
    </row>
    <row r="120" spans="2:7" ht="15" x14ac:dyDescent="0.25">
      <c r="B120" s="33" t="s">
        <v>214</v>
      </c>
      <c r="C120" s="34">
        <v>2016</v>
      </c>
      <c r="D120" s="61">
        <v>1118</v>
      </c>
      <c r="E120" s="61">
        <v>1106</v>
      </c>
      <c r="F120" s="61">
        <f>Tabla217[[#This Row],[Mujeres]]+Tabla217[[#This Row],[Hombres]]</f>
        <v>2224</v>
      </c>
      <c r="G120" s="62">
        <v>6</v>
      </c>
    </row>
    <row r="121" spans="2:7" ht="15" x14ac:dyDescent="0.25">
      <c r="B121" s="33" t="s">
        <v>215</v>
      </c>
      <c r="C121" s="34">
        <v>2016</v>
      </c>
      <c r="D121" s="61">
        <v>1233</v>
      </c>
      <c r="E121" s="61">
        <v>1489</v>
      </c>
      <c r="F121" s="61">
        <f>Tabla217[[#This Row],[Mujeres]]+Tabla217[[#This Row],[Hombres]]</f>
        <v>2722</v>
      </c>
      <c r="G121" s="62">
        <v>7</v>
      </c>
    </row>
    <row r="122" spans="2:7" ht="15" x14ac:dyDescent="0.25">
      <c r="B122" s="33" t="s">
        <v>216</v>
      </c>
      <c r="C122" s="34">
        <v>2016</v>
      </c>
      <c r="D122" s="61">
        <v>2126</v>
      </c>
      <c r="E122" s="61">
        <v>1877</v>
      </c>
      <c r="F122" s="61">
        <f>Tabla217[[#This Row],[Mujeres]]+Tabla217[[#This Row],[Hombres]]</f>
        <v>4003</v>
      </c>
      <c r="G122" s="62">
        <v>10</v>
      </c>
    </row>
    <row r="123" spans="2:7" ht="15" x14ac:dyDescent="0.25">
      <c r="B123" s="33" t="s">
        <v>217</v>
      </c>
      <c r="C123" s="34">
        <v>2016</v>
      </c>
      <c r="D123" s="61">
        <v>1930</v>
      </c>
      <c r="E123" s="61">
        <v>1713</v>
      </c>
      <c r="F123" s="61">
        <f>Tabla217[[#This Row],[Mujeres]]+Tabla217[[#This Row],[Hombres]]</f>
        <v>3643</v>
      </c>
      <c r="G123" s="62">
        <v>9</v>
      </c>
    </row>
    <row r="124" spans="2:7" ht="15" x14ac:dyDescent="0.25">
      <c r="B124" s="33" t="s">
        <v>218</v>
      </c>
      <c r="C124" s="34">
        <v>2016</v>
      </c>
      <c r="D124" s="61">
        <v>6085</v>
      </c>
      <c r="E124" s="61">
        <v>5461</v>
      </c>
      <c r="F124" s="61">
        <f>Tabla217[[#This Row],[Mujeres]]+Tabla217[[#This Row],[Hombres]]</f>
        <v>11546</v>
      </c>
      <c r="G124" s="62">
        <v>27</v>
      </c>
    </row>
    <row r="125" spans="2:7" ht="15" x14ac:dyDescent="0.25">
      <c r="B125" s="33" t="s">
        <v>219</v>
      </c>
      <c r="C125" s="34">
        <v>2016</v>
      </c>
      <c r="D125" s="61">
        <v>803</v>
      </c>
      <c r="E125" s="61">
        <v>910</v>
      </c>
      <c r="F125" s="61">
        <f>Tabla217[[#This Row],[Mujeres]]+Tabla217[[#This Row],[Hombres]]</f>
        <v>1713</v>
      </c>
      <c r="G125" s="62">
        <v>5</v>
      </c>
    </row>
    <row r="126" spans="2:7" ht="15" x14ac:dyDescent="0.25">
      <c r="B126" s="33" t="s">
        <v>220</v>
      </c>
      <c r="C126" s="34">
        <v>2016</v>
      </c>
      <c r="D126" s="61">
        <v>630</v>
      </c>
      <c r="E126" s="61">
        <v>776</v>
      </c>
      <c r="F126" s="61">
        <f>Tabla217[[#This Row],[Mujeres]]+Tabla217[[#This Row],[Hombres]]</f>
        <v>1406</v>
      </c>
      <c r="G126" s="62">
        <v>5</v>
      </c>
    </row>
    <row r="127" spans="2:7" ht="15" x14ac:dyDescent="0.25">
      <c r="B127" s="33" t="s">
        <v>221</v>
      </c>
      <c r="C127" s="34">
        <v>2016</v>
      </c>
      <c r="D127" s="61">
        <v>3185</v>
      </c>
      <c r="E127" s="61">
        <v>3233</v>
      </c>
      <c r="F127" s="61">
        <f>Tabla217[[#This Row],[Mujeres]]+Tabla217[[#This Row],[Hombres]]</f>
        <v>6418</v>
      </c>
      <c r="G127" s="62">
        <v>16</v>
      </c>
    </row>
    <row r="128" spans="2:7" ht="15" x14ac:dyDescent="0.25">
      <c r="B128" s="33" t="s">
        <v>222</v>
      </c>
      <c r="C128" s="34">
        <v>2016</v>
      </c>
      <c r="D128" s="61">
        <v>472</v>
      </c>
      <c r="E128" s="61">
        <v>549</v>
      </c>
      <c r="F128" s="61">
        <f>Tabla217[[#This Row],[Mujeres]]+Tabla217[[#This Row],[Hombres]]</f>
        <v>1021</v>
      </c>
      <c r="G128" s="62">
        <v>3</v>
      </c>
    </row>
    <row r="129" spans="2:7" ht="15" x14ac:dyDescent="0.25">
      <c r="B129" s="33" t="s">
        <v>223</v>
      </c>
      <c r="C129" s="34">
        <v>2016</v>
      </c>
      <c r="D129" s="61">
        <v>48055</v>
      </c>
      <c r="E129" s="61">
        <v>41388</v>
      </c>
      <c r="F129" s="61">
        <f>Tabla217[[#This Row],[Mujeres]]+Tabla217[[#This Row],[Hombres]]</f>
        <v>89443</v>
      </c>
      <c r="G129" s="62">
        <v>198</v>
      </c>
    </row>
    <row r="130" spans="2:7" ht="15" x14ac:dyDescent="0.25">
      <c r="B130" s="33" t="s">
        <v>224</v>
      </c>
      <c r="C130" s="34">
        <v>2016</v>
      </c>
      <c r="D130" s="61">
        <v>4195</v>
      </c>
      <c r="E130" s="61">
        <v>4217</v>
      </c>
      <c r="F130" s="61">
        <f>Tabla217[[#This Row],[Mujeres]]+Tabla217[[#This Row],[Hombres]]</f>
        <v>8412</v>
      </c>
      <c r="G130" s="62">
        <v>19</v>
      </c>
    </row>
    <row r="131" spans="2:7" ht="15" x14ac:dyDescent="0.25">
      <c r="B131" s="33" t="s">
        <v>225</v>
      </c>
      <c r="C131" s="34">
        <v>2016</v>
      </c>
      <c r="D131" s="61">
        <v>1533</v>
      </c>
      <c r="E131" s="61">
        <v>1391</v>
      </c>
      <c r="F131" s="61">
        <f>Tabla217[[#This Row],[Mujeres]]+Tabla217[[#This Row],[Hombres]]</f>
        <v>2924</v>
      </c>
      <c r="G131" s="62">
        <v>8</v>
      </c>
    </row>
    <row r="132" spans="2:7" ht="15" x14ac:dyDescent="0.25">
      <c r="B132" s="33" t="s">
        <v>226</v>
      </c>
      <c r="C132" s="34">
        <v>2016</v>
      </c>
      <c r="D132" s="61">
        <v>1998</v>
      </c>
      <c r="E132" s="61">
        <v>2107</v>
      </c>
      <c r="F132" s="61">
        <f>Tabla217[[#This Row],[Mujeres]]+Tabla217[[#This Row],[Hombres]]</f>
        <v>4105</v>
      </c>
      <c r="G132" s="62">
        <v>11</v>
      </c>
    </row>
    <row r="133" spans="2:7" ht="15" x14ac:dyDescent="0.25">
      <c r="B133" s="33" t="s">
        <v>207</v>
      </c>
      <c r="C133" s="34">
        <v>2017</v>
      </c>
      <c r="D133" s="61">
        <v>6421</v>
      </c>
      <c r="E133" s="61">
        <v>6194</v>
      </c>
      <c r="F133" s="61">
        <f>Tabla217[[#This Row],[Mujeres]]+Tabla217[[#This Row],[Hombres]]</f>
        <v>12615</v>
      </c>
      <c r="G133" s="62">
        <v>3</v>
      </c>
    </row>
    <row r="134" spans="2:7" ht="15" x14ac:dyDescent="0.25">
      <c r="B134" s="33" t="s">
        <v>208</v>
      </c>
      <c r="C134" s="34">
        <v>2017</v>
      </c>
      <c r="D134" s="61">
        <v>918</v>
      </c>
      <c r="E134" s="61">
        <v>994</v>
      </c>
      <c r="F134" s="61">
        <f>Tabla217[[#This Row],[Mujeres]]+Tabla217[[#This Row],[Hombres]]</f>
        <v>1912</v>
      </c>
      <c r="G134" s="39">
        <v>2</v>
      </c>
    </row>
    <row r="135" spans="2:7" ht="15" x14ac:dyDescent="0.25">
      <c r="B135" s="33" t="s">
        <v>209</v>
      </c>
      <c r="C135" s="34">
        <v>2017</v>
      </c>
      <c r="D135" s="38">
        <v>388</v>
      </c>
      <c r="E135" s="38">
        <v>424</v>
      </c>
      <c r="F135" s="61">
        <f>Tabla217[[#This Row],[Mujeres]]+Tabla217[[#This Row],[Hombres]]</f>
        <v>812</v>
      </c>
      <c r="G135" s="39">
        <v>1</v>
      </c>
    </row>
    <row r="136" spans="2:7" ht="15" x14ac:dyDescent="0.25">
      <c r="B136" s="33" t="s">
        <v>210</v>
      </c>
      <c r="C136" s="34">
        <v>2017</v>
      </c>
      <c r="D136" s="38">
        <v>1108</v>
      </c>
      <c r="E136" s="38">
        <v>1134</v>
      </c>
      <c r="F136" s="61">
        <f>Tabla217[[#This Row],[Mujeres]]+Tabla217[[#This Row],[Hombres]]</f>
        <v>2242</v>
      </c>
      <c r="G136" s="39">
        <v>1</v>
      </c>
    </row>
    <row r="137" spans="2:7" ht="15" x14ac:dyDescent="0.25">
      <c r="B137" s="33" t="s">
        <v>211</v>
      </c>
      <c r="C137" s="34">
        <v>2017</v>
      </c>
      <c r="D137" s="61">
        <v>924</v>
      </c>
      <c r="E137" s="61">
        <v>917</v>
      </c>
      <c r="F137" s="61">
        <f>Tabla217[[#This Row],[Mujeres]]+Tabla217[[#This Row],[Hombres]]</f>
        <v>1841</v>
      </c>
      <c r="G137" s="62">
        <v>2</v>
      </c>
    </row>
    <row r="138" spans="2:7" ht="15" x14ac:dyDescent="0.25">
      <c r="B138" s="33" t="s">
        <v>212</v>
      </c>
      <c r="C138" s="34">
        <v>2017</v>
      </c>
      <c r="D138" s="38">
        <v>3194</v>
      </c>
      <c r="E138" s="38">
        <v>2633</v>
      </c>
      <c r="F138" s="61">
        <f>Tabla217[[#This Row],[Mujeres]]+Tabla217[[#This Row],[Hombres]]</f>
        <v>5827</v>
      </c>
      <c r="G138" s="39">
        <v>3</v>
      </c>
    </row>
    <row r="139" spans="2:7" ht="15" x14ac:dyDescent="0.25">
      <c r="B139" s="33" t="s">
        <v>213</v>
      </c>
      <c r="C139" s="34">
        <v>2017</v>
      </c>
      <c r="D139" s="61">
        <v>2024</v>
      </c>
      <c r="E139" s="61">
        <v>2061</v>
      </c>
      <c r="F139" s="61">
        <f>Tabla217[[#This Row],[Mujeres]]+Tabla217[[#This Row],[Hombres]]</f>
        <v>4085</v>
      </c>
      <c r="G139" s="62">
        <v>2</v>
      </c>
    </row>
    <row r="140" spans="2:7" ht="15" x14ac:dyDescent="0.25">
      <c r="B140" s="33" t="s">
        <v>214</v>
      </c>
      <c r="C140" s="34">
        <v>2017</v>
      </c>
      <c r="D140" s="61">
        <v>1098</v>
      </c>
      <c r="E140" s="61">
        <v>1117</v>
      </c>
      <c r="F140" s="61">
        <f>Tabla217[[#This Row],[Mujeres]]+Tabla217[[#This Row],[Hombres]]</f>
        <v>2215</v>
      </c>
      <c r="G140" s="62">
        <v>1</v>
      </c>
    </row>
    <row r="141" spans="2:7" ht="15" x14ac:dyDescent="0.25">
      <c r="B141" s="33" t="s">
        <v>215</v>
      </c>
      <c r="C141" s="34">
        <v>2017</v>
      </c>
      <c r="D141" s="61">
        <v>1494</v>
      </c>
      <c r="E141" s="61">
        <v>1244</v>
      </c>
      <c r="F141" s="61">
        <f>Tabla217[[#This Row],[Mujeres]]+Tabla217[[#This Row],[Hombres]]</f>
        <v>2738</v>
      </c>
      <c r="G141" s="62">
        <v>2</v>
      </c>
    </row>
    <row r="142" spans="2:7" ht="15" x14ac:dyDescent="0.25">
      <c r="B142" s="33" t="s">
        <v>216</v>
      </c>
      <c r="C142" s="34">
        <v>2017</v>
      </c>
      <c r="D142" s="61">
        <v>1886</v>
      </c>
      <c r="E142" s="61">
        <v>2132</v>
      </c>
      <c r="F142" s="61">
        <f>Tabla217[[#This Row],[Mujeres]]+Tabla217[[#This Row],[Hombres]]</f>
        <v>4018</v>
      </c>
      <c r="G142" s="62">
        <v>2</v>
      </c>
    </row>
    <row r="143" spans="2:7" ht="15" x14ac:dyDescent="0.25">
      <c r="B143" s="33" t="s">
        <v>217</v>
      </c>
      <c r="C143" s="34">
        <v>2017</v>
      </c>
      <c r="D143" s="61">
        <v>1723</v>
      </c>
      <c r="E143" s="61">
        <v>1967</v>
      </c>
      <c r="F143" s="61">
        <f>Tabla217[[#This Row],[Mujeres]]+Tabla217[[#This Row],[Hombres]]</f>
        <v>3690</v>
      </c>
      <c r="G143" s="62">
        <v>1</v>
      </c>
    </row>
    <row r="144" spans="2:7" ht="15" x14ac:dyDescent="0.25">
      <c r="B144" s="33" t="s">
        <v>218</v>
      </c>
      <c r="C144" s="34">
        <v>2017</v>
      </c>
      <c r="D144" s="61">
        <v>5592</v>
      </c>
      <c r="E144" s="61">
        <v>6175</v>
      </c>
      <c r="F144" s="61">
        <f>Tabla217[[#This Row],[Mujeres]]+Tabla217[[#This Row],[Hombres]]</f>
        <v>11767</v>
      </c>
      <c r="G144" s="62">
        <v>3</v>
      </c>
    </row>
    <row r="145" spans="2:7" ht="15" x14ac:dyDescent="0.25">
      <c r="B145" s="33" t="s">
        <v>219</v>
      </c>
      <c r="C145" s="34">
        <v>2017</v>
      </c>
      <c r="D145" s="61">
        <v>911</v>
      </c>
      <c r="E145" s="61">
        <v>805</v>
      </c>
      <c r="F145" s="61">
        <f>Tabla217[[#This Row],[Mujeres]]+Tabla217[[#This Row],[Hombres]]</f>
        <v>1716</v>
      </c>
      <c r="G145" s="62">
        <v>2</v>
      </c>
    </row>
    <row r="146" spans="2:7" ht="15" x14ac:dyDescent="0.25">
      <c r="B146" s="33" t="s">
        <v>220</v>
      </c>
      <c r="C146" s="34">
        <v>2017</v>
      </c>
      <c r="D146" s="61">
        <v>782</v>
      </c>
      <c r="E146" s="61">
        <v>626</v>
      </c>
      <c r="F146" s="61">
        <f>Tabla217[[#This Row],[Mujeres]]+Tabla217[[#This Row],[Hombres]]</f>
        <v>1408</v>
      </c>
      <c r="G146" s="62">
        <v>2</v>
      </c>
    </row>
    <row r="147" spans="2:7" ht="15" x14ac:dyDescent="0.25">
      <c r="B147" s="33" t="s">
        <v>221</v>
      </c>
      <c r="C147" s="34">
        <v>2017</v>
      </c>
      <c r="D147" s="61">
        <v>3278</v>
      </c>
      <c r="E147" s="61">
        <v>3200</v>
      </c>
      <c r="F147" s="61">
        <f>Tabla217[[#This Row],[Mujeres]]+Tabla217[[#This Row],[Hombres]]</f>
        <v>6478</v>
      </c>
      <c r="G147" s="62">
        <v>3</v>
      </c>
    </row>
    <row r="148" spans="2:7" ht="15" x14ac:dyDescent="0.25">
      <c r="B148" s="33" t="s">
        <v>222</v>
      </c>
      <c r="C148" s="34">
        <v>2017</v>
      </c>
      <c r="D148" s="61">
        <v>551</v>
      </c>
      <c r="E148" s="61">
        <v>472</v>
      </c>
      <c r="F148" s="61">
        <f>Tabla217[[#This Row],[Mujeres]]+Tabla217[[#This Row],[Hombres]]</f>
        <v>1023</v>
      </c>
      <c r="G148" s="62">
        <v>1</v>
      </c>
    </row>
    <row r="149" spans="2:7" ht="15" x14ac:dyDescent="0.25">
      <c r="B149" s="33" t="s">
        <v>223</v>
      </c>
      <c r="C149" s="34">
        <v>2017</v>
      </c>
      <c r="D149" s="61">
        <v>42641</v>
      </c>
      <c r="E149" s="61">
        <v>49247</v>
      </c>
      <c r="F149" s="61">
        <f>Tabla217[[#This Row],[Mujeres]]+Tabla217[[#This Row],[Hombres]]</f>
        <v>91888</v>
      </c>
      <c r="G149" s="62">
        <v>25</v>
      </c>
    </row>
    <row r="150" spans="2:7" ht="15" x14ac:dyDescent="0.25">
      <c r="B150" s="33" t="s">
        <v>224</v>
      </c>
      <c r="C150" s="34">
        <v>2017</v>
      </c>
      <c r="D150" s="61">
        <v>4297</v>
      </c>
      <c r="E150" s="61">
        <v>4234</v>
      </c>
      <c r="F150" s="61">
        <f>Tabla217[[#This Row],[Mujeres]]+Tabla217[[#This Row],[Hombres]]</f>
        <v>8531</v>
      </c>
      <c r="G150" s="62">
        <v>2</v>
      </c>
    </row>
    <row r="151" spans="2:7" ht="15" x14ac:dyDescent="0.25">
      <c r="B151" s="33" t="s">
        <v>225</v>
      </c>
      <c r="C151" s="34">
        <v>2017</v>
      </c>
      <c r="D151" s="61">
        <v>1405</v>
      </c>
      <c r="E151" s="61">
        <v>1546</v>
      </c>
      <c r="F151" s="61">
        <f>Tabla217[[#This Row],[Mujeres]]+Tabla217[[#This Row],[Hombres]]</f>
        <v>2951</v>
      </c>
      <c r="G151" s="62">
        <v>2</v>
      </c>
    </row>
    <row r="152" spans="2:7" ht="15" x14ac:dyDescent="0.25">
      <c r="B152" s="33" t="s">
        <v>226</v>
      </c>
      <c r="C152" s="34">
        <v>2017</v>
      </c>
      <c r="D152" s="61">
        <v>2116</v>
      </c>
      <c r="E152" s="61">
        <v>2021</v>
      </c>
      <c r="F152" s="61">
        <f>Tabla217[[#This Row],[Mujeres]]+Tabla217[[#This Row],[Hombres]]</f>
        <v>4137</v>
      </c>
      <c r="G152" s="62">
        <v>2</v>
      </c>
    </row>
    <row r="153" spans="2:7" ht="15" x14ac:dyDescent="0.25">
      <c r="B153" s="33" t="s">
        <v>207</v>
      </c>
      <c r="C153" s="34">
        <v>2018</v>
      </c>
      <c r="D153" s="61">
        <v>6212</v>
      </c>
      <c r="E153" s="61">
        <v>6445</v>
      </c>
      <c r="F153" s="61">
        <f>Tabla217[[#This Row],[Mujeres]]+Tabla217[[#This Row],[Hombres]]</f>
        <v>12657</v>
      </c>
      <c r="G153" s="62">
        <v>42</v>
      </c>
    </row>
    <row r="154" spans="2:7" ht="15" x14ac:dyDescent="0.25">
      <c r="B154" s="33" t="s">
        <v>208</v>
      </c>
      <c r="C154" s="34">
        <v>2018</v>
      </c>
      <c r="D154" s="61">
        <v>1011</v>
      </c>
      <c r="E154" s="61">
        <v>944</v>
      </c>
      <c r="F154" s="61">
        <f>Tabla217[[#This Row],[Mujeres]]+Tabla217[[#This Row],[Hombres]]</f>
        <v>1955</v>
      </c>
      <c r="G154" s="62">
        <v>7</v>
      </c>
    </row>
    <row r="155" spans="2:7" ht="15" x14ac:dyDescent="0.25">
      <c r="B155" s="33" t="s">
        <v>209</v>
      </c>
      <c r="C155" s="34">
        <v>2018</v>
      </c>
      <c r="D155" s="61">
        <v>434</v>
      </c>
      <c r="E155" s="61">
        <v>415</v>
      </c>
      <c r="F155" s="61">
        <f>Tabla217[[#This Row],[Mujeres]]+Tabla217[[#This Row],[Hombres]]</f>
        <v>849</v>
      </c>
      <c r="G155" s="62">
        <v>3</v>
      </c>
    </row>
    <row r="156" spans="2:7" ht="15" x14ac:dyDescent="0.25">
      <c r="B156" s="33" t="s">
        <v>210</v>
      </c>
      <c r="C156" s="34">
        <v>2018</v>
      </c>
      <c r="D156" s="61">
        <v>1127</v>
      </c>
      <c r="E156" s="61">
        <v>1113</v>
      </c>
      <c r="F156" s="61">
        <f>Tabla217[[#This Row],[Mujeres]]+Tabla217[[#This Row],[Hombres]]</f>
        <v>2240</v>
      </c>
      <c r="G156" s="62">
        <v>7</v>
      </c>
    </row>
    <row r="157" spans="2:7" ht="15" x14ac:dyDescent="0.25">
      <c r="B157" s="33" t="s">
        <v>211</v>
      </c>
      <c r="C157" s="34">
        <v>2018</v>
      </c>
      <c r="D157" s="61">
        <v>941</v>
      </c>
      <c r="E157" s="61">
        <v>926</v>
      </c>
      <c r="F157" s="61">
        <f>Tabla217[[#This Row],[Mujeres]]+Tabla217[[#This Row],[Hombres]]</f>
        <v>1867</v>
      </c>
      <c r="G157" s="62">
        <v>6</v>
      </c>
    </row>
    <row r="158" spans="2:7" ht="15" x14ac:dyDescent="0.25">
      <c r="B158" s="33" t="s">
        <v>212</v>
      </c>
      <c r="C158" s="34">
        <v>2018</v>
      </c>
      <c r="D158" s="61">
        <v>2637</v>
      </c>
      <c r="E158" s="61">
        <v>3197</v>
      </c>
      <c r="F158" s="61">
        <f>Tabla217[[#This Row],[Mujeres]]+Tabla217[[#This Row],[Hombres]]</f>
        <v>5834</v>
      </c>
      <c r="G158" s="62">
        <v>18</v>
      </c>
    </row>
    <row r="159" spans="2:7" ht="15" x14ac:dyDescent="0.25">
      <c r="B159" s="33" t="s">
        <v>213</v>
      </c>
      <c r="C159" s="34">
        <v>2018</v>
      </c>
      <c r="D159" s="61">
        <v>2045</v>
      </c>
      <c r="E159" s="61">
        <v>2018</v>
      </c>
      <c r="F159" s="61">
        <f>Tabla217[[#This Row],[Mujeres]]+Tabla217[[#This Row],[Hombres]]</f>
        <v>4063</v>
      </c>
      <c r="G159" s="62">
        <v>13</v>
      </c>
    </row>
    <row r="160" spans="2:7" ht="15" x14ac:dyDescent="0.25">
      <c r="B160" s="33" t="s">
        <v>214</v>
      </c>
      <c r="C160" s="34">
        <v>2018</v>
      </c>
      <c r="D160" s="61">
        <v>1088</v>
      </c>
      <c r="E160" s="61">
        <v>1100</v>
      </c>
      <c r="F160" s="61">
        <f>Tabla217[[#This Row],[Mujeres]]+Tabla217[[#This Row],[Hombres]]</f>
        <v>2188</v>
      </c>
      <c r="G160" s="62">
        <v>7</v>
      </c>
    </row>
    <row r="161" spans="2:7" ht="15" x14ac:dyDescent="0.25">
      <c r="B161" s="33" t="s">
        <v>215</v>
      </c>
      <c r="C161" s="34">
        <v>2018</v>
      </c>
      <c r="D161" s="61">
        <v>1250</v>
      </c>
      <c r="E161" s="61">
        <v>1510</v>
      </c>
      <c r="F161" s="61">
        <f>Tabla217[[#This Row],[Mujeres]]+Tabla217[[#This Row],[Hombres]]</f>
        <v>2760</v>
      </c>
      <c r="G161" s="62">
        <v>9</v>
      </c>
    </row>
    <row r="162" spans="2:7" ht="15" x14ac:dyDescent="0.25">
      <c r="B162" s="33" t="s">
        <v>216</v>
      </c>
      <c r="C162" s="34">
        <v>2018</v>
      </c>
      <c r="D162" s="61">
        <v>4120</v>
      </c>
      <c r="E162" s="61">
        <v>3635</v>
      </c>
      <c r="F162" s="61">
        <f>Tabla217[[#This Row],[Mujeres]]+Tabla217[[#This Row],[Hombres]]</f>
        <v>7755</v>
      </c>
      <c r="G162" s="62">
        <v>24</v>
      </c>
    </row>
    <row r="163" spans="2:7" ht="15" x14ac:dyDescent="0.25">
      <c r="B163" s="33" t="s">
        <v>217</v>
      </c>
      <c r="C163" s="34">
        <v>2018</v>
      </c>
      <c r="D163" s="61">
        <v>1990</v>
      </c>
      <c r="E163" s="61">
        <v>1757</v>
      </c>
      <c r="F163" s="61">
        <f>Tabla217[[#This Row],[Mujeres]]+Tabla217[[#This Row],[Hombres]]</f>
        <v>3747</v>
      </c>
      <c r="G163" s="62">
        <v>11</v>
      </c>
    </row>
    <row r="164" spans="2:7" ht="15" x14ac:dyDescent="0.25">
      <c r="B164" s="33" t="s">
        <v>218</v>
      </c>
      <c r="C164" s="34">
        <v>2018</v>
      </c>
      <c r="D164" s="61">
        <v>6252</v>
      </c>
      <c r="E164" s="61">
        <v>5675</v>
      </c>
      <c r="F164" s="61">
        <f>Tabla217[[#This Row],[Mujeres]]+Tabla217[[#This Row],[Hombres]]</f>
        <v>11927</v>
      </c>
      <c r="G164" s="62">
        <v>34</v>
      </c>
    </row>
    <row r="165" spans="2:7" ht="15" x14ac:dyDescent="0.25">
      <c r="B165" s="33" t="s">
        <v>219</v>
      </c>
      <c r="C165" s="34">
        <v>2018</v>
      </c>
      <c r="D165" s="61">
        <v>786</v>
      </c>
      <c r="E165" s="61">
        <v>909</v>
      </c>
      <c r="F165" s="61">
        <f>Tabla217[[#This Row],[Mujeres]]+Tabla217[[#This Row],[Hombres]]</f>
        <v>1695</v>
      </c>
      <c r="G165" s="62">
        <v>6</v>
      </c>
    </row>
    <row r="166" spans="2:7" ht="15" x14ac:dyDescent="0.25">
      <c r="B166" s="33" t="s">
        <v>220</v>
      </c>
      <c r="C166" s="34">
        <v>2018</v>
      </c>
      <c r="D166" s="61">
        <v>687</v>
      </c>
      <c r="E166" s="61">
        <v>862</v>
      </c>
      <c r="F166" s="61">
        <f>Tabla217[[#This Row],[Mujeres]]+Tabla217[[#This Row],[Hombres]]</f>
        <v>1549</v>
      </c>
      <c r="G166" s="62">
        <v>6</v>
      </c>
    </row>
    <row r="167" spans="2:7" ht="15" x14ac:dyDescent="0.25">
      <c r="B167" s="33" t="s">
        <v>221</v>
      </c>
      <c r="C167" s="34">
        <v>2018</v>
      </c>
      <c r="D167" s="61">
        <v>3189</v>
      </c>
      <c r="E167" s="61">
        <v>3271</v>
      </c>
      <c r="F167" s="61">
        <f>Tabla217[[#This Row],[Mujeres]]+Tabla217[[#This Row],[Hombres]]</f>
        <v>6460</v>
      </c>
      <c r="G167" s="62">
        <v>20</v>
      </c>
    </row>
    <row r="168" spans="2:7" ht="15" x14ac:dyDescent="0.25">
      <c r="B168" s="33" t="s">
        <v>222</v>
      </c>
      <c r="C168" s="34">
        <v>2018</v>
      </c>
      <c r="D168" s="61">
        <v>469</v>
      </c>
      <c r="E168" s="61">
        <v>555</v>
      </c>
      <c r="F168" s="61">
        <f>Tabla217[[#This Row],[Mujeres]]+Tabla217[[#This Row],[Hombres]]</f>
        <v>1024</v>
      </c>
      <c r="G168" s="62">
        <v>3</v>
      </c>
    </row>
    <row r="169" spans="2:7" ht="15" x14ac:dyDescent="0.25">
      <c r="B169" s="33" t="s">
        <v>223</v>
      </c>
      <c r="C169" s="34">
        <v>2018</v>
      </c>
      <c r="D169" s="61">
        <v>49448</v>
      </c>
      <c r="E169" s="61">
        <v>42574</v>
      </c>
      <c r="F169" s="61">
        <f>Tabla217[[#This Row],[Mujeres]]+Tabla217[[#This Row],[Hombres]]</f>
        <v>92022</v>
      </c>
      <c r="G169" s="62">
        <v>252</v>
      </c>
    </row>
    <row r="170" spans="2:7" ht="15" x14ac:dyDescent="0.25">
      <c r="B170" s="33" t="s">
        <v>224</v>
      </c>
      <c r="C170" s="34">
        <v>2018</v>
      </c>
      <c r="D170" s="61">
        <v>4295</v>
      </c>
      <c r="E170" s="61">
        <v>4319</v>
      </c>
      <c r="F170" s="61">
        <f>Tabla217[[#This Row],[Mujeres]]+Tabla217[[#This Row],[Hombres]]</f>
        <v>8614</v>
      </c>
      <c r="G170" s="62">
        <v>25</v>
      </c>
    </row>
    <row r="171" spans="2:7" ht="15" x14ac:dyDescent="0.25">
      <c r="B171" s="33" t="s">
        <v>225</v>
      </c>
      <c r="C171" s="34">
        <v>2018</v>
      </c>
      <c r="D171" s="61">
        <v>1578</v>
      </c>
      <c r="E171" s="61">
        <v>1444</v>
      </c>
      <c r="F171" s="61">
        <f>Tabla217[[#This Row],[Mujeres]]+Tabla217[[#This Row],[Hombres]]</f>
        <v>3022</v>
      </c>
      <c r="G171" s="62">
        <v>9</v>
      </c>
    </row>
    <row r="172" spans="2:7" ht="15" x14ac:dyDescent="0.25">
      <c r="B172" s="33" t="s">
        <v>226</v>
      </c>
      <c r="C172" s="34">
        <v>2018</v>
      </c>
      <c r="D172" s="61">
        <v>2029</v>
      </c>
      <c r="E172" s="61">
        <v>2120</v>
      </c>
      <c r="F172" s="61">
        <f>Tabla217[[#This Row],[Mujeres]]+Tabla217[[#This Row],[Hombres]]</f>
        <v>4149</v>
      </c>
      <c r="G172" s="62">
        <v>13</v>
      </c>
    </row>
    <row r="173" spans="2:7" ht="15" x14ac:dyDescent="0.25">
      <c r="B173" s="33" t="s">
        <v>207</v>
      </c>
      <c r="C173" s="34">
        <v>2019</v>
      </c>
      <c r="D173" s="61">
        <v>6222</v>
      </c>
      <c r="E173" s="61">
        <v>6539</v>
      </c>
      <c r="F173" s="61">
        <f>Tabla217[[#This Row],[Mujeres]]+Tabla217[[#This Row],[Hombres]]</f>
        <v>12761</v>
      </c>
      <c r="G173" s="62">
        <v>44</v>
      </c>
    </row>
    <row r="174" spans="2:7" ht="15" x14ac:dyDescent="0.25">
      <c r="B174" s="33" t="s">
        <v>208</v>
      </c>
      <c r="C174" s="34">
        <v>2019</v>
      </c>
      <c r="D174" s="61">
        <v>960</v>
      </c>
      <c r="E174" s="61">
        <v>929</v>
      </c>
      <c r="F174" s="61">
        <f>Tabla217[[#This Row],[Mujeres]]+Tabla217[[#This Row],[Hombres]]</f>
        <v>1889</v>
      </c>
      <c r="G174" s="62">
        <v>7</v>
      </c>
    </row>
    <row r="175" spans="2:7" ht="15" x14ac:dyDescent="0.25">
      <c r="B175" s="33" t="s">
        <v>209</v>
      </c>
      <c r="C175" s="34">
        <v>2019</v>
      </c>
      <c r="D175" s="61">
        <v>434</v>
      </c>
      <c r="E175" s="61">
        <v>408</v>
      </c>
      <c r="F175" s="61">
        <f>Tabla217[[#This Row],[Mujeres]]+Tabla217[[#This Row],[Hombres]]</f>
        <v>842</v>
      </c>
      <c r="G175" s="62">
        <v>3</v>
      </c>
    </row>
    <row r="176" spans="2:7" ht="15" x14ac:dyDescent="0.25">
      <c r="B176" s="33" t="s">
        <v>210</v>
      </c>
      <c r="C176" s="34">
        <v>2019</v>
      </c>
      <c r="D176" s="61">
        <v>1103</v>
      </c>
      <c r="E176" s="61">
        <v>1116</v>
      </c>
      <c r="F176" s="61">
        <f>Tabla217[[#This Row],[Mujeres]]+Tabla217[[#This Row],[Hombres]]</f>
        <v>2219</v>
      </c>
      <c r="G176" s="62">
        <v>7</v>
      </c>
    </row>
    <row r="177" spans="2:7" ht="15" x14ac:dyDescent="0.25">
      <c r="B177" s="33" t="s">
        <v>211</v>
      </c>
      <c r="C177" s="34">
        <v>2019</v>
      </c>
      <c r="D177" s="61">
        <v>880</v>
      </c>
      <c r="E177" s="61">
        <v>912</v>
      </c>
      <c r="F177" s="61">
        <f>Tabla217[[#This Row],[Mujeres]]+Tabla217[[#This Row],[Hombres]]</f>
        <v>1792</v>
      </c>
      <c r="G177" s="62">
        <v>6</v>
      </c>
    </row>
    <row r="178" spans="2:7" ht="15" x14ac:dyDescent="0.25">
      <c r="B178" s="33" t="s">
        <v>212</v>
      </c>
      <c r="C178" s="34">
        <v>2019</v>
      </c>
      <c r="D178" s="61">
        <v>2708</v>
      </c>
      <c r="E178" s="61">
        <v>3170</v>
      </c>
      <c r="F178" s="61">
        <f>Tabla217[[#This Row],[Mujeres]]+Tabla217[[#This Row],[Hombres]]</f>
        <v>5878</v>
      </c>
      <c r="G178" s="62">
        <v>19</v>
      </c>
    </row>
    <row r="179" spans="2:7" ht="15" x14ac:dyDescent="0.25">
      <c r="B179" s="33" t="s">
        <v>213</v>
      </c>
      <c r="C179" s="34">
        <v>2019</v>
      </c>
      <c r="D179" s="61">
        <v>2032</v>
      </c>
      <c r="E179" s="61">
        <v>2011</v>
      </c>
      <c r="F179" s="61">
        <f>Tabla217[[#This Row],[Mujeres]]+Tabla217[[#This Row],[Hombres]]</f>
        <v>4043</v>
      </c>
      <c r="G179" s="62">
        <v>13</v>
      </c>
    </row>
    <row r="180" spans="2:7" ht="15" x14ac:dyDescent="0.25">
      <c r="B180" s="33" t="s">
        <v>214</v>
      </c>
      <c r="C180" s="34">
        <v>2019</v>
      </c>
      <c r="D180" s="61">
        <v>1099</v>
      </c>
      <c r="E180" s="61">
        <v>1103</v>
      </c>
      <c r="F180" s="61">
        <f>Tabla217[[#This Row],[Mujeres]]+Tabla217[[#This Row],[Hombres]]</f>
        <v>2202</v>
      </c>
      <c r="G180" s="62">
        <v>7</v>
      </c>
    </row>
    <row r="181" spans="2:7" ht="15" x14ac:dyDescent="0.25">
      <c r="B181" s="33" t="s">
        <v>215</v>
      </c>
      <c r="C181" s="34">
        <v>2019</v>
      </c>
      <c r="D181" s="61">
        <v>1330</v>
      </c>
      <c r="E181" s="61">
        <v>1620</v>
      </c>
      <c r="F181" s="61">
        <f>Tabla217[[#This Row],[Mujeres]]+Tabla217[[#This Row],[Hombres]]</f>
        <v>2950</v>
      </c>
      <c r="G181" s="62">
        <v>9</v>
      </c>
    </row>
    <row r="182" spans="2:7" ht="15" x14ac:dyDescent="0.25">
      <c r="B182" s="33" t="s">
        <v>216</v>
      </c>
      <c r="C182" s="34">
        <v>2019</v>
      </c>
      <c r="D182" s="61">
        <v>2125</v>
      </c>
      <c r="E182" s="61">
        <v>1923</v>
      </c>
      <c r="F182" s="61">
        <f>Tabla217[[#This Row],[Mujeres]]+Tabla217[[#This Row],[Hombres]]</f>
        <v>4048</v>
      </c>
      <c r="G182" s="62">
        <v>14</v>
      </c>
    </row>
    <row r="183" spans="2:7" ht="15" x14ac:dyDescent="0.25">
      <c r="B183" s="33" t="s">
        <v>217</v>
      </c>
      <c r="C183" s="34">
        <v>2019</v>
      </c>
      <c r="D183" s="61">
        <v>2032</v>
      </c>
      <c r="E183" s="61">
        <v>1826</v>
      </c>
      <c r="F183" s="61">
        <f>Tabla217[[#This Row],[Mujeres]]+Tabla217[[#This Row],[Hombres]]</f>
        <v>3858</v>
      </c>
      <c r="G183" s="62">
        <v>12</v>
      </c>
    </row>
    <row r="184" spans="2:7" ht="15" x14ac:dyDescent="0.25">
      <c r="B184" s="33" t="s">
        <v>218</v>
      </c>
      <c r="C184" s="34">
        <v>2019</v>
      </c>
      <c r="D184" s="61">
        <v>6552</v>
      </c>
      <c r="E184" s="61">
        <v>5926</v>
      </c>
      <c r="F184" s="61">
        <f>Tabla217[[#This Row],[Mujeres]]+Tabla217[[#This Row],[Hombres]]</f>
        <v>12478</v>
      </c>
      <c r="G184" s="62">
        <v>37</v>
      </c>
    </row>
    <row r="185" spans="2:7" ht="15" x14ac:dyDescent="0.25">
      <c r="B185" s="33" t="s">
        <v>219</v>
      </c>
      <c r="C185" s="34">
        <v>2019</v>
      </c>
      <c r="D185" s="61">
        <v>779</v>
      </c>
      <c r="E185" s="61">
        <v>898</v>
      </c>
      <c r="F185" s="61">
        <f>Tabla217[[#This Row],[Mujeres]]+Tabla217[[#This Row],[Hombres]]</f>
        <v>1677</v>
      </c>
      <c r="G185" s="62">
        <v>6</v>
      </c>
    </row>
    <row r="186" spans="2:7" ht="15" x14ac:dyDescent="0.25">
      <c r="B186" s="33" t="s">
        <v>220</v>
      </c>
      <c r="C186" s="34">
        <v>2019</v>
      </c>
      <c r="D186" s="61">
        <v>656</v>
      </c>
      <c r="E186" s="61">
        <v>852</v>
      </c>
      <c r="F186" s="61">
        <f>Tabla217[[#This Row],[Mujeres]]+Tabla217[[#This Row],[Hombres]]</f>
        <v>1508</v>
      </c>
      <c r="G186" s="62">
        <v>6</v>
      </c>
    </row>
    <row r="187" spans="2:7" ht="15" x14ac:dyDescent="0.25">
      <c r="B187" s="33" t="s">
        <v>221</v>
      </c>
      <c r="C187" s="34">
        <v>2019</v>
      </c>
      <c r="D187" s="61">
        <v>3169</v>
      </c>
      <c r="E187" s="61">
        <v>3251</v>
      </c>
      <c r="F187" s="61">
        <f>Tabla217[[#This Row],[Mujeres]]+Tabla217[[#This Row],[Hombres]]</f>
        <v>6420</v>
      </c>
      <c r="G187" s="62">
        <v>20</v>
      </c>
    </row>
    <row r="188" spans="2:7" ht="15" x14ac:dyDescent="0.25">
      <c r="B188" s="33" t="s">
        <v>222</v>
      </c>
      <c r="C188" s="34">
        <v>2019</v>
      </c>
      <c r="D188" s="61">
        <v>505</v>
      </c>
      <c r="E188" s="61">
        <v>604</v>
      </c>
      <c r="F188" s="61">
        <f>Tabla217[[#This Row],[Mujeres]]+Tabla217[[#This Row],[Hombres]]</f>
        <v>1109</v>
      </c>
      <c r="G188" s="62">
        <v>4</v>
      </c>
    </row>
    <row r="189" spans="2:7" ht="15" x14ac:dyDescent="0.25">
      <c r="B189" s="33" t="s">
        <v>223</v>
      </c>
      <c r="C189" s="34">
        <v>2019</v>
      </c>
      <c r="D189" s="61">
        <v>50314</v>
      </c>
      <c r="E189" s="61">
        <v>43192</v>
      </c>
      <c r="F189" s="61">
        <f>Tabla217[[#This Row],[Mujeres]]+Tabla217[[#This Row],[Hombres]]</f>
        <v>93506</v>
      </c>
      <c r="G189" s="62">
        <v>257</v>
      </c>
    </row>
    <row r="190" spans="2:7" ht="15" x14ac:dyDescent="0.25">
      <c r="B190" s="33" t="s">
        <v>224</v>
      </c>
      <c r="C190" s="34">
        <v>2019</v>
      </c>
      <c r="D190" s="61">
        <v>4485</v>
      </c>
      <c r="E190" s="61">
        <v>4511</v>
      </c>
      <c r="F190" s="61">
        <f>Tabla217[[#This Row],[Mujeres]]+Tabla217[[#This Row],[Hombres]]</f>
        <v>8996</v>
      </c>
      <c r="G190" s="62">
        <v>27</v>
      </c>
    </row>
    <row r="191" spans="2:7" ht="15" x14ac:dyDescent="0.25">
      <c r="B191" s="33" t="s">
        <v>225</v>
      </c>
      <c r="C191" s="34">
        <v>2019</v>
      </c>
      <c r="D191" s="38">
        <v>1613</v>
      </c>
      <c r="E191" s="38">
        <v>1498</v>
      </c>
      <c r="F191" s="61">
        <f>Tabla217[[#This Row],[Mujeres]]+Tabla217[[#This Row],[Hombres]]</f>
        <v>3111</v>
      </c>
      <c r="G191" s="39">
        <v>10</v>
      </c>
    </row>
    <row r="192" spans="2:7" ht="15" x14ac:dyDescent="0.25">
      <c r="B192" s="33" t="s">
        <v>226</v>
      </c>
      <c r="C192" s="34">
        <v>2019</v>
      </c>
      <c r="D192" s="61">
        <v>2064</v>
      </c>
      <c r="E192" s="61">
        <v>2155</v>
      </c>
      <c r="F192" s="61">
        <f>Tabla217[[#This Row],[Mujeres]]+Tabla217[[#This Row],[Hombres]]</f>
        <v>4219</v>
      </c>
      <c r="G192" s="62">
        <v>14</v>
      </c>
    </row>
    <row r="193" spans="2:7" ht="15" x14ac:dyDescent="0.25">
      <c r="B193" s="33" t="s">
        <v>207</v>
      </c>
      <c r="C193" s="34">
        <v>2020</v>
      </c>
      <c r="D193" s="38">
        <v>6297</v>
      </c>
      <c r="E193" s="38">
        <v>6592</v>
      </c>
      <c r="F193" s="61">
        <f>Tabla217[[#This Row],[Mujeres]]+Tabla217[[#This Row],[Hombres]]</f>
        <v>12889</v>
      </c>
      <c r="G193" s="39">
        <v>44</v>
      </c>
    </row>
    <row r="194" spans="2:7" ht="15" x14ac:dyDescent="0.25">
      <c r="B194" s="33" t="s">
        <v>208</v>
      </c>
      <c r="C194" s="34">
        <v>2020</v>
      </c>
      <c r="D194" s="38">
        <v>957</v>
      </c>
      <c r="E194" s="38">
        <v>932</v>
      </c>
      <c r="F194" s="61">
        <f>Tabla217[[#This Row],[Mujeres]]+Tabla217[[#This Row],[Hombres]]</f>
        <v>1889</v>
      </c>
      <c r="G194" s="39">
        <v>7</v>
      </c>
    </row>
    <row r="195" spans="2:7" ht="15" x14ac:dyDescent="0.25">
      <c r="B195" s="33" t="s">
        <v>209</v>
      </c>
      <c r="C195" s="34">
        <v>2020</v>
      </c>
      <c r="D195" s="38">
        <v>452</v>
      </c>
      <c r="E195" s="38">
        <v>429</v>
      </c>
      <c r="F195" s="61">
        <f>Tabla217[[#This Row],[Mujeres]]+Tabla217[[#This Row],[Hombres]]</f>
        <v>881</v>
      </c>
      <c r="G195" s="39">
        <v>3</v>
      </c>
    </row>
    <row r="196" spans="2:7" ht="15" x14ac:dyDescent="0.25">
      <c r="B196" s="33" t="s">
        <v>210</v>
      </c>
      <c r="C196" s="34">
        <v>2020</v>
      </c>
      <c r="D196" s="38">
        <v>1115</v>
      </c>
      <c r="E196" s="33">
        <v>1131</v>
      </c>
      <c r="F196" s="61">
        <f>Tabla217[[#This Row],[Mujeres]]+Tabla217[[#This Row],[Hombres]]</f>
        <v>2246</v>
      </c>
      <c r="G196" s="340">
        <v>7</v>
      </c>
    </row>
    <row r="197" spans="2:7" ht="15" x14ac:dyDescent="0.25">
      <c r="B197" s="33" t="s">
        <v>211</v>
      </c>
      <c r="C197" s="34">
        <v>2020</v>
      </c>
      <c r="D197" s="38">
        <v>884</v>
      </c>
      <c r="E197" s="38">
        <v>909</v>
      </c>
      <c r="F197" s="61">
        <f>Tabla217[[#This Row],[Mujeres]]+Tabla217[[#This Row],[Hombres]]</f>
        <v>1793</v>
      </c>
      <c r="G197" s="39">
        <v>6</v>
      </c>
    </row>
    <row r="198" spans="2:7" ht="15" x14ac:dyDescent="0.25">
      <c r="B198" s="33" t="s">
        <v>212</v>
      </c>
      <c r="C198" s="34">
        <v>2020</v>
      </c>
      <c r="D198" s="38">
        <v>2713</v>
      </c>
      <c r="E198" s="38">
        <v>3180</v>
      </c>
      <c r="F198" s="61">
        <f>Tabla217[[#This Row],[Mujeres]]+Tabla217[[#This Row],[Hombres]]</f>
        <v>5893</v>
      </c>
      <c r="G198" s="39">
        <v>19</v>
      </c>
    </row>
    <row r="199" spans="2:7" ht="15" x14ac:dyDescent="0.25">
      <c r="B199" s="33" t="s">
        <v>213</v>
      </c>
      <c r="C199" s="34">
        <v>2020</v>
      </c>
      <c r="D199" s="38">
        <v>2046</v>
      </c>
      <c r="E199" s="38">
        <v>2027</v>
      </c>
      <c r="F199" s="61">
        <f>Tabla217[[#This Row],[Mujeres]]+Tabla217[[#This Row],[Hombres]]</f>
        <v>4073</v>
      </c>
      <c r="G199" s="39">
        <v>13</v>
      </c>
    </row>
    <row r="200" spans="2:7" ht="15" x14ac:dyDescent="0.25">
      <c r="B200" s="33" t="s">
        <v>214</v>
      </c>
      <c r="C200" s="34">
        <v>2020</v>
      </c>
      <c r="D200" s="38">
        <v>1119</v>
      </c>
      <c r="E200" s="38">
        <v>1127</v>
      </c>
      <c r="F200" s="61">
        <f>Tabla217[[#This Row],[Mujeres]]+Tabla217[[#This Row],[Hombres]]</f>
        <v>2246</v>
      </c>
      <c r="G200" s="39">
        <v>7</v>
      </c>
    </row>
    <row r="201" spans="2:7" ht="15" x14ac:dyDescent="0.25">
      <c r="B201" s="33" t="s">
        <v>215</v>
      </c>
      <c r="C201" s="34">
        <v>2020</v>
      </c>
      <c r="D201" s="38">
        <v>1357</v>
      </c>
      <c r="E201" s="38">
        <v>1646</v>
      </c>
      <c r="F201" s="61">
        <f>Tabla217[[#This Row],[Mujeres]]+Tabla217[[#This Row],[Hombres]]</f>
        <v>3003</v>
      </c>
      <c r="G201" s="39">
        <v>9</v>
      </c>
    </row>
    <row r="202" spans="2:7" ht="15" x14ac:dyDescent="0.25">
      <c r="B202" s="33" t="s">
        <v>216</v>
      </c>
      <c r="C202" s="34">
        <v>2020</v>
      </c>
      <c r="D202" s="38">
        <v>2140</v>
      </c>
      <c r="E202" s="38">
        <v>1931</v>
      </c>
      <c r="F202" s="61">
        <f>Tabla217[[#This Row],[Mujeres]]+Tabla217[[#This Row],[Hombres]]</f>
        <v>4071</v>
      </c>
      <c r="G202" s="39">
        <v>14</v>
      </c>
    </row>
    <row r="203" spans="2:7" ht="15" x14ac:dyDescent="0.25">
      <c r="B203" s="33" t="s">
        <v>217</v>
      </c>
      <c r="C203" s="34">
        <v>2020</v>
      </c>
      <c r="D203" s="38">
        <v>2053</v>
      </c>
      <c r="E203" s="38">
        <v>1853</v>
      </c>
      <c r="F203" s="61">
        <f>Tabla217[[#This Row],[Mujeres]]+Tabla217[[#This Row],[Hombres]]</f>
        <v>3906</v>
      </c>
      <c r="G203" s="39">
        <v>12</v>
      </c>
    </row>
    <row r="204" spans="2:7" ht="15" x14ac:dyDescent="0.25">
      <c r="B204" s="33" t="s">
        <v>218</v>
      </c>
      <c r="C204" s="34">
        <v>2020</v>
      </c>
      <c r="D204" s="38">
        <v>6621</v>
      </c>
      <c r="E204" s="38">
        <v>6005</v>
      </c>
      <c r="F204" s="61">
        <f>Tabla217[[#This Row],[Mujeres]]+Tabla217[[#This Row],[Hombres]]</f>
        <v>12626</v>
      </c>
      <c r="G204" s="39">
        <v>38</v>
      </c>
    </row>
    <row r="205" spans="2:7" ht="15" x14ac:dyDescent="0.25">
      <c r="B205" s="33" t="s">
        <v>219</v>
      </c>
      <c r="C205" s="34">
        <v>2020</v>
      </c>
      <c r="D205" s="38">
        <v>786</v>
      </c>
      <c r="E205" s="38">
        <v>898</v>
      </c>
      <c r="F205" s="61">
        <f>Tabla217[[#This Row],[Mujeres]]+Tabla217[[#This Row],[Hombres]]</f>
        <v>1684</v>
      </c>
      <c r="G205" s="39">
        <v>6</v>
      </c>
    </row>
    <row r="206" spans="2:7" ht="15" x14ac:dyDescent="0.25">
      <c r="B206" s="33" t="s">
        <v>220</v>
      </c>
      <c r="C206" s="34">
        <v>2020</v>
      </c>
      <c r="D206" s="38">
        <v>657</v>
      </c>
      <c r="E206" s="38">
        <v>858</v>
      </c>
      <c r="F206" s="61">
        <f>Tabla217[[#This Row],[Mujeres]]+Tabla217[[#This Row],[Hombres]]</f>
        <v>1515</v>
      </c>
      <c r="G206" s="39">
        <v>6</v>
      </c>
    </row>
    <row r="207" spans="2:7" ht="15" x14ac:dyDescent="0.25">
      <c r="B207" s="33" t="s">
        <v>221</v>
      </c>
      <c r="C207" s="34">
        <v>2020</v>
      </c>
      <c r="D207" s="38">
        <v>3194</v>
      </c>
      <c r="E207" s="38">
        <v>3285</v>
      </c>
      <c r="F207" s="61">
        <f>Tabla217[[#This Row],[Mujeres]]+Tabla217[[#This Row],[Hombres]]</f>
        <v>6479</v>
      </c>
      <c r="G207" s="39">
        <v>20</v>
      </c>
    </row>
    <row r="208" spans="2:7" ht="15" x14ac:dyDescent="0.25">
      <c r="B208" s="33" t="s">
        <v>222</v>
      </c>
      <c r="C208" s="34">
        <v>2020</v>
      </c>
      <c r="D208" s="38">
        <v>509</v>
      </c>
      <c r="E208" s="38">
        <v>602</v>
      </c>
      <c r="F208" s="61">
        <f>Tabla217[[#This Row],[Mujeres]]+Tabla217[[#This Row],[Hombres]]</f>
        <v>1111</v>
      </c>
      <c r="G208" s="39">
        <v>4</v>
      </c>
    </row>
    <row r="209" spans="2:7" ht="15" x14ac:dyDescent="0.25">
      <c r="B209" s="33" t="s">
        <v>223</v>
      </c>
      <c r="C209" s="34">
        <v>2020</v>
      </c>
      <c r="D209" s="38">
        <v>51225</v>
      </c>
      <c r="E209" s="38">
        <v>44039</v>
      </c>
      <c r="F209" s="61">
        <f>Tabla217[[#This Row],[Mujeres]]+Tabla217[[#This Row],[Hombres]]</f>
        <v>95264</v>
      </c>
      <c r="G209" s="39">
        <v>273</v>
      </c>
    </row>
    <row r="210" spans="2:7" ht="15" x14ac:dyDescent="0.25">
      <c r="B210" s="33" t="s">
        <v>224</v>
      </c>
      <c r="C210" s="34">
        <v>2020</v>
      </c>
      <c r="D210" s="38">
        <v>4540</v>
      </c>
      <c r="E210" s="38">
        <v>4581</v>
      </c>
      <c r="F210" s="61">
        <f>Tabla217[[#This Row],[Mujeres]]+Tabla217[[#This Row],[Hombres]]</f>
        <v>9121</v>
      </c>
      <c r="G210" s="39">
        <v>27</v>
      </c>
    </row>
    <row r="211" spans="2:7" ht="15" x14ac:dyDescent="0.25">
      <c r="B211" s="33" t="s">
        <v>225</v>
      </c>
      <c r="C211" s="34">
        <v>2020</v>
      </c>
      <c r="D211" s="38">
        <v>1624</v>
      </c>
      <c r="E211" s="38">
        <v>1513</v>
      </c>
      <c r="F211" s="61">
        <f>Tabla217[[#This Row],[Mujeres]]+Tabla217[[#This Row],[Hombres]]</f>
        <v>3137</v>
      </c>
      <c r="G211" s="39">
        <v>10</v>
      </c>
    </row>
    <row r="212" spans="2:7" ht="15" x14ac:dyDescent="0.25">
      <c r="B212" s="42" t="s">
        <v>226</v>
      </c>
      <c r="C212" s="43">
        <v>2020</v>
      </c>
      <c r="D212" s="44">
        <v>2072</v>
      </c>
      <c r="E212" s="44">
        <v>2173</v>
      </c>
      <c r="F212" s="61">
        <f>Tabla217[[#This Row],[Mujeres]]+Tabla217[[#This Row],[Hombres]]</f>
        <v>4245</v>
      </c>
      <c r="G212" s="45">
        <v>14</v>
      </c>
    </row>
    <row r="213" spans="2:7" ht="15" x14ac:dyDescent="0.25">
      <c r="B213" s="33" t="s">
        <v>207</v>
      </c>
      <c r="C213" s="34">
        <v>2021</v>
      </c>
      <c r="D213" s="38">
        <v>6412</v>
      </c>
      <c r="E213" s="38">
        <v>6682</v>
      </c>
      <c r="F213" s="38">
        <f>Tabla217[[#This Row],[Mujeres]]+Tabla217[[#This Row],[Hombres]]</f>
        <v>13094</v>
      </c>
      <c r="G213" s="39">
        <v>45</v>
      </c>
    </row>
    <row r="214" spans="2:7" ht="15" x14ac:dyDescent="0.25">
      <c r="B214" s="33" t="s">
        <v>208</v>
      </c>
      <c r="C214" s="34">
        <v>2021</v>
      </c>
      <c r="D214" s="38">
        <v>938</v>
      </c>
      <c r="E214" s="38">
        <v>927</v>
      </c>
      <c r="F214" s="38">
        <f>Tabla217[[#This Row],[Mujeres]]+Tabla217[[#This Row],[Hombres]]</f>
        <v>1865</v>
      </c>
      <c r="G214" s="39">
        <v>7</v>
      </c>
    </row>
    <row r="215" spans="2:7" ht="15" x14ac:dyDescent="0.25">
      <c r="B215" s="33" t="s">
        <v>209</v>
      </c>
      <c r="C215" s="34">
        <v>2021</v>
      </c>
      <c r="D215" s="38">
        <v>462</v>
      </c>
      <c r="E215" s="38">
        <v>431</v>
      </c>
      <c r="F215" s="38">
        <f>Tabla217[[#This Row],[Mujeres]]+Tabla217[[#This Row],[Hombres]]</f>
        <v>893</v>
      </c>
      <c r="G215" s="39">
        <v>3</v>
      </c>
    </row>
    <row r="216" spans="2:7" ht="15" x14ac:dyDescent="0.25">
      <c r="B216" s="33" t="s">
        <v>210</v>
      </c>
      <c r="C216" s="34">
        <v>2021</v>
      </c>
      <c r="D216" s="38">
        <v>1120</v>
      </c>
      <c r="E216" s="38">
        <v>1144</v>
      </c>
      <c r="F216" s="38">
        <f>Tabla217[[#This Row],[Mujeres]]+Tabla217[[#This Row],[Hombres]]</f>
        <v>2264</v>
      </c>
      <c r="G216" s="39">
        <v>7</v>
      </c>
    </row>
    <row r="217" spans="2:7" ht="15" x14ac:dyDescent="0.25">
      <c r="B217" s="33" t="s">
        <v>211</v>
      </c>
      <c r="C217" s="34">
        <v>2021</v>
      </c>
      <c r="D217" s="38">
        <v>891</v>
      </c>
      <c r="E217" s="38">
        <v>904</v>
      </c>
      <c r="F217" s="38">
        <f>Tabla217[[#This Row],[Mujeres]]+Tabla217[[#This Row],[Hombres]]</f>
        <v>1795</v>
      </c>
      <c r="G217" s="39">
        <v>6</v>
      </c>
    </row>
    <row r="218" spans="2:7" ht="15" x14ac:dyDescent="0.25">
      <c r="B218" s="33" t="s">
        <v>212</v>
      </c>
      <c r="C218" s="34">
        <v>2021</v>
      </c>
      <c r="D218" s="38">
        <v>2722</v>
      </c>
      <c r="E218" s="38">
        <v>3275</v>
      </c>
      <c r="F218" s="38">
        <f>Tabla217[[#This Row],[Mujeres]]+Tabla217[[#This Row],[Hombres]]</f>
        <v>5997</v>
      </c>
      <c r="G218" s="39">
        <v>19</v>
      </c>
    </row>
    <row r="219" spans="2:7" ht="15" x14ac:dyDescent="0.25">
      <c r="B219" s="33" t="s">
        <v>213</v>
      </c>
      <c r="C219" s="34">
        <v>2021</v>
      </c>
      <c r="D219" s="38">
        <v>2057</v>
      </c>
      <c r="E219" s="38">
        <v>2044</v>
      </c>
      <c r="F219" s="38">
        <f>Tabla217[[#This Row],[Mujeres]]+Tabla217[[#This Row],[Hombres]]</f>
        <v>4101</v>
      </c>
      <c r="G219" s="39">
        <v>13</v>
      </c>
    </row>
    <row r="220" spans="2:7" ht="15" x14ac:dyDescent="0.25">
      <c r="B220" s="33" t="s">
        <v>214</v>
      </c>
      <c r="C220" s="34">
        <v>2021</v>
      </c>
      <c r="D220" s="38">
        <v>1131</v>
      </c>
      <c r="E220" s="38">
        <v>1144</v>
      </c>
      <c r="F220" s="38">
        <f>Tabla217[[#This Row],[Mujeres]]+Tabla217[[#This Row],[Hombres]]</f>
        <v>2275</v>
      </c>
      <c r="G220" s="39">
        <v>7</v>
      </c>
    </row>
    <row r="221" spans="2:7" ht="15" x14ac:dyDescent="0.25">
      <c r="B221" s="33" t="s">
        <v>215</v>
      </c>
      <c r="C221" s="34">
        <v>2021</v>
      </c>
      <c r="D221" s="38">
        <v>1372</v>
      </c>
      <c r="E221" s="38">
        <v>1649</v>
      </c>
      <c r="F221" s="38">
        <f>Tabla217[[#This Row],[Mujeres]]+Tabla217[[#This Row],[Hombres]]</f>
        <v>3021</v>
      </c>
      <c r="G221" s="39">
        <v>10</v>
      </c>
    </row>
    <row r="222" spans="2:7" ht="15" x14ac:dyDescent="0.25">
      <c r="B222" s="33" t="s">
        <v>216</v>
      </c>
      <c r="C222" s="34">
        <v>2021</v>
      </c>
      <c r="D222" s="38">
        <v>2156</v>
      </c>
      <c r="E222" s="38">
        <v>1937</v>
      </c>
      <c r="F222" s="38">
        <f>Tabla217[[#This Row],[Mujeres]]+Tabla217[[#This Row],[Hombres]]</f>
        <v>4093</v>
      </c>
      <c r="G222" s="39">
        <v>14</v>
      </c>
    </row>
    <row r="223" spans="2:7" ht="15" x14ac:dyDescent="0.25">
      <c r="B223" s="33" t="s">
        <v>217</v>
      </c>
      <c r="C223" s="34">
        <v>2021</v>
      </c>
      <c r="D223" s="38">
        <v>2058</v>
      </c>
      <c r="E223" s="38">
        <v>1873</v>
      </c>
      <c r="F223" s="38">
        <f>Tabla217[[#This Row],[Mujeres]]+Tabla217[[#This Row],[Hombres]]</f>
        <v>3931</v>
      </c>
      <c r="G223" s="39">
        <v>12</v>
      </c>
    </row>
    <row r="224" spans="2:7" ht="15" x14ac:dyDescent="0.25">
      <c r="B224" s="33" t="s">
        <v>218</v>
      </c>
      <c r="C224" s="34">
        <v>2021</v>
      </c>
      <c r="D224" s="38">
        <v>6706</v>
      </c>
      <c r="E224" s="38">
        <v>6107</v>
      </c>
      <c r="F224" s="38">
        <f>Tabla217[[#This Row],[Mujeres]]+Tabla217[[#This Row],[Hombres]]</f>
        <v>12813</v>
      </c>
      <c r="G224" s="39">
        <v>38</v>
      </c>
    </row>
    <row r="225" spans="2:7" ht="15" x14ac:dyDescent="0.25">
      <c r="B225" s="33" t="s">
        <v>219</v>
      </c>
      <c r="C225" s="34">
        <v>2021</v>
      </c>
      <c r="D225" s="38">
        <v>797</v>
      </c>
      <c r="E225" s="38">
        <v>906</v>
      </c>
      <c r="F225" s="38">
        <f>Tabla217[[#This Row],[Mujeres]]+Tabla217[[#This Row],[Hombres]]</f>
        <v>1703</v>
      </c>
      <c r="G225" s="39">
        <v>6</v>
      </c>
    </row>
    <row r="226" spans="2:7" ht="15" x14ac:dyDescent="0.25">
      <c r="B226" s="33" t="s">
        <v>220</v>
      </c>
      <c r="C226" s="34">
        <v>2021</v>
      </c>
      <c r="D226" s="38">
        <v>672</v>
      </c>
      <c r="E226" s="38">
        <v>868</v>
      </c>
      <c r="F226" s="38">
        <f>Tabla217[[#This Row],[Mujeres]]+Tabla217[[#This Row],[Hombres]]</f>
        <v>1540</v>
      </c>
      <c r="G226" s="39">
        <v>6</v>
      </c>
    </row>
    <row r="227" spans="2:7" ht="15" x14ac:dyDescent="0.25">
      <c r="B227" s="33" t="s">
        <v>221</v>
      </c>
      <c r="C227" s="34">
        <v>2021</v>
      </c>
      <c r="D227" s="38">
        <v>3199</v>
      </c>
      <c r="E227" s="38">
        <v>3333</v>
      </c>
      <c r="F227" s="38">
        <f>Tabla217[[#This Row],[Mujeres]]+Tabla217[[#This Row],[Hombres]]</f>
        <v>6532</v>
      </c>
      <c r="G227" s="39">
        <v>20</v>
      </c>
    </row>
    <row r="228" spans="2:7" ht="15" x14ac:dyDescent="0.25">
      <c r="B228" s="33" t="s">
        <v>222</v>
      </c>
      <c r="C228" s="34">
        <v>2021</v>
      </c>
      <c r="D228" s="38">
        <v>517</v>
      </c>
      <c r="E228" s="38">
        <v>612</v>
      </c>
      <c r="F228" s="38">
        <f>Tabla217[[#This Row],[Mujeres]]+Tabla217[[#This Row],[Hombres]]</f>
        <v>1129</v>
      </c>
      <c r="G228" s="39">
        <v>4</v>
      </c>
    </row>
    <row r="229" spans="2:7" ht="15" x14ac:dyDescent="0.25">
      <c r="B229" s="33" t="s">
        <v>223</v>
      </c>
      <c r="C229" s="34">
        <v>2021</v>
      </c>
      <c r="D229" s="38">
        <v>52382</v>
      </c>
      <c r="E229" s="38">
        <v>45246</v>
      </c>
      <c r="F229" s="38">
        <f>Tabla217[[#This Row],[Mujeres]]+Tabla217[[#This Row],[Hombres]]</f>
        <v>97628</v>
      </c>
      <c r="G229" s="39">
        <v>278</v>
      </c>
    </row>
    <row r="230" spans="2:7" ht="15" x14ac:dyDescent="0.25">
      <c r="B230" s="33" t="s">
        <v>224</v>
      </c>
      <c r="C230" s="34">
        <v>2021</v>
      </c>
      <c r="D230" s="38">
        <v>4612</v>
      </c>
      <c r="E230" s="38">
        <v>4684</v>
      </c>
      <c r="F230" s="38">
        <f>Tabla217[[#This Row],[Mujeres]]+Tabla217[[#This Row],[Hombres]]</f>
        <v>9296</v>
      </c>
      <c r="G230" s="39">
        <v>28</v>
      </c>
    </row>
    <row r="231" spans="2:7" ht="15" x14ac:dyDescent="0.25">
      <c r="B231" s="33" t="s">
        <v>225</v>
      </c>
      <c r="C231" s="34">
        <v>2021</v>
      </c>
      <c r="D231" s="38">
        <v>1634</v>
      </c>
      <c r="E231" s="38">
        <v>1515</v>
      </c>
      <c r="F231" s="38">
        <f>Tabla217[[#This Row],[Mujeres]]+Tabla217[[#This Row],[Hombres]]</f>
        <v>3149</v>
      </c>
      <c r="G231" s="39">
        <v>10</v>
      </c>
    </row>
    <row r="232" spans="2:7" ht="15" x14ac:dyDescent="0.25">
      <c r="B232" s="42" t="s">
        <v>226</v>
      </c>
      <c r="C232" s="34">
        <v>2021</v>
      </c>
      <c r="D232" s="38">
        <v>2081</v>
      </c>
      <c r="E232" s="38">
        <v>2186</v>
      </c>
      <c r="F232" s="38">
        <f>Tabla217[[#This Row],[Mujeres]]+Tabla217[[#This Row],[Hombres]]</f>
        <v>4267</v>
      </c>
      <c r="G232" s="39">
        <v>14</v>
      </c>
    </row>
    <row r="233" spans="2:7" ht="15" x14ac:dyDescent="0.25">
      <c r="B233" s="313" t="s">
        <v>239</v>
      </c>
      <c r="C233" s="314"/>
      <c r="D233" s="327"/>
      <c r="E233" s="327"/>
      <c r="F233" s="327">
        <f>SUBTOTAL(109,Tabla217[[Total ]])</f>
        <v>1796341</v>
      </c>
      <c r="G233" s="341">
        <f>SUBTOTAL(109,Tabla217[Mesas])</f>
        <v>4577</v>
      </c>
    </row>
    <row r="234" spans="2:7" ht="12.75" x14ac:dyDescent="0.2">
      <c r="C234" s="93"/>
      <c r="D234" s="93"/>
      <c r="E234" s="93"/>
      <c r="F234" s="93"/>
    </row>
    <row r="235" spans="2:7" ht="12.75" x14ac:dyDescent="0.2">
      <c r="C235" s="93"/>
      <c r="D235" s="93"/>
      <c r="E235" s="93"/>
      <c r="F235" s="93"/>
    </row>
    <row r="236" spans="2:7" ht="12.75" x14ac:dyDescent="0.2">
      <c r="C236" s="93"/>
      <c r="D236" s="93"/>
      <c r="E236" s="93"/>
      <c r="F236" s="93"/>
    </row>
    <row r="237" spans="2:7" ht="12.75" x14ac:dyDescent="0.2">
      <c r="C237" s="93"/>
      <c r="D237" s="93"/>
      <c r="E237" s="93"/>
      <c r="F237" s="93"/>
    </row>
    <row r="238" spans="2:7" ht="12.75" x14ac:dyDescent="0.2">
      <c r="C238" s="93"/>
      <c r="D238" s="93"/>
      <c r="E238" s="93"/>
      <c r="F238" s="93"/>
    </row>
    <row r="239" spans="2:7" ht="12.75" x14ac:dyDescent="0.2">
      <c r="C239" s="93"/>
      <c r="D239" s="93"/>
      <c r="E239" s="93"/>
      <c r="F239" s="93"/>
    </row>
    <row r="240" spans="2:7" ht="12.75" x14ac:dyDescent="0.2">
      <c r="C240" s="93"/>
      <c r="D240" s="93"/>
      <c r="E240" s="93"/>
      <c r="F240" s="93"/>
    </row>
    <row r="241" spans="3:6" ht="12.75" x14ac:dyDescent="0.2">
      <c r="C241" s="93"/>
      <c r="D241" s="93"/>
      <c r="E241" s="93"/>
      <c r="F241" s="93"/>
    </row>
    <row r="242" spans="3:6" ht="12.75" x14ac:dyDescent="0.2">
      <c r="C242" s="93"/>
      <c r="D242" s="93"/>
      <c r="E242" s="93"/>
      <c r="F242" s="93"/>
    </row>
    <row r="243" spans="3:6" ht="12.75" x14ac:dyDescent="0.2">
      <c r="C243" s="93"/>
      <c r="D243" s="93"/>
      <c r="E243" s="93"/>
      <c r="F243" s="93"/>
    </row>
    <row r="244" spans="3:6" ht="12.75" x14ac:dyDescent="0.2">
      <c r="C244" s="93"/>
      <c r="D244" s="93"/>
      <c r="E244" s="93"/>
      <c r="F244" s="93"/>
    </row>
    <row r="245" spans="3:6" ht="12.75" x14ac:dyDescent="0.2">
      <c r="C245" s="93"/>
      <c r="D245" s="93"/>
      <c r="E245" s="93"/>
      <c r="F245" s="93"/>
    </row>
    <row r="246" spans="3:6" ht="12.75" x14ac:dyDescent="0.2">
      <c r="C246" s="93"/>
      <c r="D246" s="93"/>
      <c r="E246" s="93"/>
      <c r="F246" s="93"/>
    </row>
    <row r="247" spans="3:6" ht="12.75" x14ac:dyDescent="0.2">
      <c r="C247" s="93"/>
      <c r="D247" s="93"/>
      <c r="E247" s="93"/>
      <c r="F247" s="93"/>
    </row>
    <row r="248" spans="3:6" ht="12.75" x14ac:dyDescent="0.2">
      <c r="C248" s="93"/>
      <c r="D248" s="93"/>
      <c r="E248" s="93"/>
      <c r="F248" s="93"/>
    </row>
    <row r="249" spans="3:6" ht="12.75" x14ac:dyDescent="0.2">
      <c r="C249" s="93"/>
      <c r="D249" s="93"/>
      <c r="E249" s="93"/>
      <c r="F249" s="93"/>
    </row>
    <row r="250" spans="3:6" ht="12.75" x14ac:dyDescent="0.2">
      <c r="C250" s="93"/>
      <c r="D250" s="93"/>
      <c r="E250" s="93"/>
      <c r="F250" s="93"/>
    </row>
    <row r="251" spans="3:6" ht="12.75" x14ac:dyDescent="0.2">
      <c r="C251" s="93"/>
      <c r="D251" s="93"/>
      <c r="E251" s="93"/>
      <c r="F251" s="93"/>
    </row>
    <row r="252" spans="3:6" ht="12.75" x14ac:dyDescent="0.2">
      <c r="C252" s="93"/>
      <c r="D252" s="93"/>
      <c r="E252" s="93"/>
      <c r="F252" s="93"/>
    </row>
    <row r="253" spans="3:6" ht="12.75" x14ac:dyDescent="0.2">
      <c r="C253" s="93"/>
      <c r="D253" s="93"/>
      <c r="E253" s="93"/>
      <c r="F253" s="93"/>
    </row>
    <row r="254" spans="3:6" ht="12.75" x14ac:dyDescent="0.2">
      <c r="C254" s="93"/>
      <c r="D254" s="93"/>
      <c r="E254" s="93"/>
      <c r="F254" s="93"/>
    </row>
    <row r="255" spans="3:6" ht="12.75" x14ac:dyDescent="0.2">
      <c r="C255" s="93"/>
      <c r="D255" s="93"/>
      <c r="E255" s="93"/>
      <c r="F255" s="93"/>
    </row>
    <row r="256" spans="3:6" ht="12.75" x14ac:dyDescent="0.2">
      <c r="C256" s="93"/>
      <c r="D256" s="93"/>
      <c r="E256" s="93"/>
      <c r="F256" s="93"/>
    </row>
    <row r="257" spans="3:6" ht="12.75" x14ac:dyDescent="0.2">
      <c r="C257" s="93"/>
      <c r="D257" s="93"/>
      <c r="E257" s="93"/>
      <c r="F257" s="93"/>
    </row>
    <row r="258" spans="3:6" ht="12.75" x14ac:dyDescent="0.2">
      <c r="C258" s="93"/>
      <c r="D258" s="93"/>
      <c r="E258" s="93"/>
      <c r="F258" s="93"/>
    </row>
    <row r="259" spans="3:6" ht="12.75" x14ac:dyDescent="0.2">
      <c r="C259" s="93"/>
      <c r="D259" s="93"/>
      <c r="E259" s="93"/>
      <c r="F259" s="93"/>
    </row>
    <row r="260" spans="3:6" ht="12.75" x14ac:dyDescent="0.2">
      <c r="C260" s="93"/>
      <c r="D260" s="93"/>
      <c r="E260" s="93"/>
      <c r="F260" s="93"/>
    </row>
    <row r="261" spans="3:6" ht="12.75" x14ac:dyDescent="0.2">
      <c r="C261" s="93"/>
      <c r="D261" s="93"/>
      <c r="E261" s="93"/>
      <c r="F261" s="93"/>
    </row>
    <row r="262" spans="3:6" ht="12.75" x14ac:dyDescent="0.2">
      <c r="C262" s="93"/>
      <c r="D262" s="93"/>
      <c r="E262" s="93"/>
      <c r="F262" s="93"/>
    </row>
    <row r="263" spans="3:6" ht="12.75" x14ac:dyDescent="0.2">
      <c r="C263" s="93"/>
      <c r="D263" s="93"/>
      <c r="E263" s="93"/>
      <c r="F263" s="93"/>
    </row>
    <row r="264" spans="3:6" ht="12.75" x14ac:dyDescent="0.2">
      <c r="C264" s="93"/>
      <c r="D264" s="93"/>
      <c r="E264" s="93"/>
      <c r="F264" s="93"/>
    </row>
    <row r="265" spans="3:6" ht="12.75" x14ac:dyDescent="0.2">
      <c r="C265" s="93"/>
      <c r="D265" s="93"/>
      <c r="E265" s="93"/>
      <c r="F265" s="93"/>
    </row>
    <row r="266" spans="3:6" ht="12.75" x14ac:dyDescent="0.2">
      <c r="C266" s="93"/>
      <c r="D266" s="93"/>
      <c r="E266" s="93"/>
      <c r="F266" s="93"/>
    </row>
    <row r="267" spans="3:6" ht="12.75" x14ac:dyDescent="0.2">
      <c r="C267" s="93"/>
      <c r="D267" s="93"/>
      <c r="E267" s="93"/>
      <c r="F267" s="93"/>
    </row>
    <row r="268" spans="3:6" ht="12.75" x14ac:dyDescent="0.2">
      <c r="C268" s="93"/>
      <c r="D268" s="93"/>
      <c r="E268" s="93"/>
      <c r="F268" s="93"/>
    </row>
    <row r="269" spans="3:6" ht="12.75" x14ac:dyDescent="0.2">
      <c r="C269" s="93"/>
      <c r="D269" s="93"/>
      <c r="E269" s="93"/>
      <c r="F269" s="93"/>
    </row>
    <row r="270" spans="3:6" ht="12.75" x14ac:dyDescent="0.2">
      <c r="C270" s="93"/>
      <c r="D270" s="93"/>
      <c r="E270" s="93"/>
      <c r="F270" s="93"/>
    </row>
    <row r="271" spans="3:6" ht="12.75" x14ac:dyDescent="0.2">
      <c r="C271" s="93"/>
      <c r="D271" s="93"/>
      <c r="E271" s="93"/>
      <c r="F271" s="93"/>
    </row>
    <row r="272" spans="3:6" ht="12.75" x14ac:dyDescent="0.2">
      <c r="C272" s="93"/>
      <c r="D272" s="93"/>
      <c r="E272" s="93"/>
      <c r="F272" s="93"/>
    </row>
    <row r="273" spans="3:6" ht="12.75" x14ac:dyDescent="0.2">
      <c r="C273" s="93"/>
      <c r="D273" s="93"/>
      <c r="E273" s="93"/>
      <c r="F273" s="93"/>
    </row>
    <row r="274" spans="3:6" ht="12.75" x14ac:dyDescent="0.2">
      <c r="C274" s="93"/>
      <c r="D274" s="93"/>
      <c r="E274" s="93"/>
      <c r="F274" s="93"/>
    </row>
    <row r="275" spans="3:6" ht="12.75" x14ac:dyDescent="0.2">
      <c r="C275" s="93"/>
      <c r="D275" s="93"/>
      <c r="E275" s="93"/>
      <c r="F275" s="93"/>
    </row>
    <row r="276" spans="3:6" ht="12.75" x14ac:dyDescent="0.2">
      <c r="C276" s="93"/>
      <c r="D276" s="93"/>
      <c r="E276" s="93"/>
      <c r="F276" s="93"/>
    </row>
    <row r="277" spans="3:6" ht="12.75" x14ac:dyDescent="0.2">
      <c r="C277" s="93"/>
      <c r="D277" s="93"/>
      <c r="E277" s="93"/>
      <c r="F277" s="93"/>
    </row>
    <row r="278" spans="3:6" ht="12.75" x14ac:dyDescent="0.2">
      <c r="C278" s="93"/>
      <c r="D278" s="93"/>
      <c r="E278" s="93"/>
      <c r="F278" s="93"/>
    </row>
    <row r="279" spans="3:6" ht="12.75" x14ac:dyDescent="0.2">
      <c r="C279" s="93"/>
      <c r="D279" s="93"/>
      <c r="E279" s="93"/>
      <c r="F279" s="93"/>
    </row>
    <row r="280" spans="3:6" ht="12.75" x14ac:dyDescent="0.2">
      <c r="C280" s="93"/>
      <c r="D280" s="93"/>
      <c r="E280" s="93"/>
      <c r="F280" s="93"/>
    </row>
    <row r="281" spans="3:6" ht="12.75" x14ac:dyDescent="0.2">
      <c r="C281" s="93"/>
      <c r="D281" s="93"/>
      <c r="E281" s="93"/>
      <c r="F281" s="93"/>
    </row>
    <row r="282" spans="3:6" ht="12.75" x14ac:dyDescent="0.2">
      <c r="C282" s="93"/>
      <c r="D282" s="93"/>
      <c r="E282" s="93"/>
      <c r="F282" s="93"/>
    </row>
    <row r="283" spans="3:6" ht="12.75" x14ac:dyDescent="0.2">
      <c r="C283" s="93"/>
      <c r="D283" s="93"/>
      <c r="E283" s="93"/>
      <c r="F283" s="93"/>
    </row>
    <row r="284" spans="3:6" ht="12.75" x14ac:dyDescent="0.2">
      <c r="C284" s="93"/>
      <c r="D284" s="93"/>
      <c r="E284" s="93"/>
      <c r="F284" s="93"/>
    </row>
    <row r="285" spans="3:6" ht="12.75" x14ac:dyDescent="0.2">
      <c r="C285" s="93"/>
      <c r="D285" s="93"/>
      <c r="E285" s="93"/>
      <c r="F285" s="93"/>
    </row>
    <row r="286" spans="3:6" ht="12.75" x14ac:dyDescent="0.2">
      <c r="C286" s="93"/>
      <c r="D286" s="93"/>
      <c r="E286" s="93"/>
      <c r="F286" s="93"/>
    </row>
    <row r="287" spans="3:6" ht="12.75" x14ac:dyDescent="0.2">
      <c r="C287" s="93"/>
      <c r="D287" s="93"/>
      <c r="E287" s="93"/>
      <c r="F287" s="93"/>
    </row>
    <row r="288" spans="3:6" ht="12.75" x14ac:dyDescent="0.2">
      <c r="C288" s="93"/>
      <c r="D288" s="93"/>
      <c r="E288" s="93"/>
      <c r="F288" s="93"/>
    </row>
    <row r="289" spans="3:6" ht="12.75" x14ac:dyDescent="0.2">
      <c r="C289" s="93"/>
      <c r="D289" s="93"/>
      <c r="E289" s="93"/>
      <c r="F289" s="93"/>
    </row>
    <row r="290" spans="3:6" ht="12.75" x14ac:dyDescent="0.2">
      <c r="C290" s="93"/>
      <c r="D290" s="93"/>
      <c r="E290" s="93"/>
      <c r="F290" s="93"/>
    </row>
    <row r="291" spans="3:6" ht="12.75" x14ac:dyDescent="0.2">
      <c r="C291" s="93"/>
      <c r="D291" s="93"/>
      <c r="E291" s="93"/>
      <c r="F291" s="93"/>
    </row>
    <row r="292" spans="3:6" ht="12.75" x14ac:dyDescent="0.2">
      <c r="C292" s="93"/>
      <c r="D292" s="93"/>
      <c r="E292" s="93"/>
      <c r="F292" s="93"/>
    </row>
    <row r="293" spans="3:6" ht="12.75" x14ac:dyDescent="0.2">
      <c r="C293" s="93"/>
      <c r="D293" s="93"/>
      <c r="E293" s="93"/>
      <c r="F293" s="93"/>
    </row>
    <row r="294" spans="3:6" ht="12.75" x14ac:dyDescent="0.2">
      <c r="C294" s="93"/>
      <c r="D294" s="93"/>
      <c r="E294" s="93"/>
      <c r="F294" s="93"/>
    </row>
    <row r="295" spans="3:6" ht="12.75" x14ac:dyDescent="0.2">
      <c r="C295" s="93"/>
      <c r="D295" s="93"/>
      <c r="E295" s="93"/>
      <c r="F295" s="93"/>
    </row>
    <row r="296" spans="3:6" ht="12.75" x14ac:dyDescent="0.2">
      <c r="C296" s="93"/>
      <c r="D296" s="93"/>
      <c r="E296" s="93"/>
      <c r="F296" s="93"/>
    </row>
    <row r="297" spans="3:6" ht="12.75" x14ac:dyDescent="0.2">
      <c r="C297" s="93"/>
      <c r="D297" s="93"/>
      <c r="E297" s="93"/>
      <c r="F297" s="93"/>
    </row>
    <row r="298" spans="3:6" ht="12.75" x14ac:dyDescent="0.2">
      <c r="C298" s="93"/>
      <c r="D298" s="93"/>
      <c r="E298" s="93"/>
      <c r="F298" s="93"/>
    </row>
    <row r="299" spans="3:6" ht="12.75" x14ac:dyDescent="0.2">
      <c r="C299" s="93"/>
      <c r="D299" s="93"/>
      <c r="E299" s="93"/>
      <c r="F299" s="93"/>
    </row>
    <row r="300" spans="3:6" ht="12.75" x14ac:dyDescent="0.2">
      <c r="C300" s="93"/>
      <c r="D300" s="93"/>
      <c r="E300" s="93"/>
      <c r="F300" s="93"/>
    </row>
    <row r="301" spans="3:6" ht="12.75" x14ac:dyDescent="0.2">
      <c r="C301" s="93"/>
      <c r="D301" s="93"/>
      <c r="E301" s="93"/>
      <c r="F301" s="93"/>
    </row>
    <row r="302" spans="3:6" ht="12.75" x14ac:dyDescent="0.2">
      <c r="C302" s="93"/>
      <c r="D302" s="93"/>
      <c r="E302" s="93"/>
      <c r="F302" s="93"/>
    </row>
    <row r="303" spans="3:6" ht="12.75" x14ac:dyDescent="0.2">
      <c r="C303" s="93"/>
      <c r="D303" s="93"/>
      <c r="E303" s="93"/>
      <c r="F303" s="93"/>
    </row>
    <row r="304" spans="3:6" ht="12.75" x14ac:dyDescent="0.2">
      <c r="C304" s="93"/>
      <c r="D304" s="93"/>
      <c r="E304" s="93"/>
      <c r="F304" s="93"/>
    </row>
    <row r="305" spans="3:6" ht="12.75" x14ac:dyDescent="0.2">
      <c r="C305" s="93"/>
      <c r="D305" s="93"/>
      <c r="E305" s="93"/>
      <c r="F305" s="93"/>
    </row>
    <row r="306" spans="3:6" ht="12.75" x14ac:dyDescent="0.2">
      <c r="C306" s="93"/>
      <c r="D306" s="93"/>
      <c r="E306" s="93"/>
      <c r="F306" s="93"/>
    </row>
    <row r="307" spans="3:6" ht="12.75" x14ac:dyDescent="0.2">
      <c r="C307" s="93"/>
      <c r="D307" s="93"/>
      <c r="E307" s="93"/>
      <c r="F307" s="93"/>
    </row>
    <row r="308" spans="3:6" ht="12.75" x14ac:dyDescent="0.2">
      <c r="C308" s="93"/>
      <c r="D308" s="93"/>
      <c r="E308" s="93"/>
      <c r="F308" s="93"/>
    </row>
    <row r="309" spans="3:6" ht="12.75" x14ac:dyDescent="0.2">
      <c r="C309" s="93"/>
      <c r="D309" s="93"/>
      <c r="E309" s="93"/>
      <c r="F309" s="93"/>
    </row>
    <row r="310" spans="3:6" ht="12.75" x14ac:dyDescent="0.2">
      <c r="C310" s="93"/>
      <c r="D310" s="93"/>
      <c r="E310" s="93"/>
      <c r="F310" s="93"/>
    </row>
    <row r="311" spans="3:6" ht="12.75" x14ac:dyDescent="0.2">
      <c r="C311" s="93"/>
      <c r="D311" s="93"/>
      <c r="E311" s="93"/>
      <c r="F311" s="93"/>
    </row>
    <row r="312" spans="3:6" ht="12.75" x14ac:dyDescent="0.2">
      <c r="C312" s="93"/>
      <c r="D312" s="93"/>
      <c r="E312" s="93"/>
      <c r="F312" s="93"/>
    </row>
    <row r="313" spans="3:6" ht="12.75" x14ac:dyDescent="0.2">
      <c r="C313" s="93"/>
      <c r="D313" s="93"/>
      <c r="E313" s="93"/>
      <c r="F313" s="93"/>
    </row>
    <row r="314" spans="3:6" ht="12.75" x14ac:dyDescent="0.2">
      <c r="C314" s="93"/>
      <c r="D314" s="93"/>
      <c r="E314" s="93"/>
      <c r="F314" s="93"/>
    </row>
    <row r="315" spans="3:6" ht="12.75" x14ac:dyDescent="0.2">
      <c r="C315" s="93"/>
      <c r="D315" s="93"/>
      <c r="E315" s="93"/>
      <c r="F315" s="93"/>
    </row>
    <row r="316" spans="3:6" ht="12.75" x14ac:dyDescent="0.2">
      <c r="C316" s="93"/>
      <c r="D316" s="93"/>
      <c r="E316" s="93"/>
      <c r="F316" s="93"/>
    </row>
    <row r="317" spans="3:6" ht="12.75" x14ac:dyDescent="0.2">
      <c r="C317" s="93"/>
      <c r="D317" s="93"/>
      <c r="E317" s="93"/>
      <c r="F317" s="93"/>
    </row>
    <row r="318" spans="3:6" ht="12.75" x14ac:dyDescent="0.2">
      <c r="C318" s="93"/>
      <c r="D318" s="93"/>
      <c r="E318" s="93"/>
      <c r="F318" s="93"/>
    </row>
    <row r="319" spans="3:6" ht="12.75" x14ac:dyDescent="0.2">
      <c r="C319" s="93"/>
      <c r="D319" s="93"/>
      <c r="E319" s="93"/>
      <c r="F319" s="93"/>
    </row>
    <row r="320" spans="3:6" ht="12.75" x14ac:dyDescent="0.2">
      <c r="C320" s="93"/>
      <c r="D320" s="93"/>
      <c r="E320" s="93"/>
      <c r="F320" s="93"/>
    </row>
    <row r="321" spans="3:6" ht="12.75" x14ac:dyDescent="0.2">
      <c r="C321" s="93"/>
      <c r="D321" s="93"/>
      <c r="E321" s="93"/>
      <c r="F321" s="93"/>
    </row>
    <row r="322" spans="3:6" ht="12.75" x14ac:dyDescent="0.2">
      <c r="C322" s="93"/>
      <c r="D322" s="93"/>
      <c r="E322" s="93"/>
      <c r="F322" s="93"/>
    </row>
    <row r="323" spans="3:6" ht="12.75" x14ac:dyDescent="0.2">
      <c r="C323" s="93"/>
      <c r="D323" s="93"/>
      <c r="E323" s="93"/>
      <c r="F323" s="93"/>
    </row>
    <row r="324" spans="3:6" ht="12.75" x14ac:dyDescent="0.2">
      <c r="C324" s="93"/>
      <c r="D324" s="93"/>
      <c r="E324" s="93"/>
      <c r="F324" s="93"/>
    </row>
    <row r="325" spans="3:6" ht="12.75" x14ac:dyDescent="0.2">
      <c r="C325" s="93"/>
      <c r="D325" s="93"/>
      <c r="E325" s="93"/>
      <c r="F325" s="93"/>
    </row>
    <row r="326" spans="3:6" ht="12.75" x14ac:dyDescent="0.2">
      <c r="C326" s="93"/>
      <c r="D326" s="93"/>
      <c r="E326" s="93"/>
      <c r="F326" s="93"/>
    </row>
    <row r="327" spans="3:6" ht="12.75" x14ac:dyDescent="0.2">
      <c r="C327" s="93"/>
      <c r="D327" s="93"/>
      <c r="E327" s="93"/>
      <c r="F327" s="93"/>
    </row>
    <row r="328" spans="3:6" ht="12.75" x14ac:dyDescent="0.2">
      <c r="C328" s="93"/>
      <c r="D328" s="93"/>
      <c r="E328" s="93"/>
      <c r="F328" s="93"/>
    </row>
    <row r="329" spans="3:6" ht="12.75" x14ac:dyDescent="0.2">
      <c r="C329" s="93"/>
      <c r="D329" s="93"/>
      <c r="E329" s="93"/>
      <c r="F329" s="93"/>
    </row>
    <row r="330" spans="3:6" ht="12.75" x14ac:dyDescent="0.2">
      <c r="C330" s="93"/>
      <c r="D330" s="93"/>
      <c r="E330" s="93"/>
      <c r="F330" s="93"/>
    </row>
    <row r="331" spans="3:6" ht="12.75" x14ac:dyDescent="0.2">
      <c r="C331" s="93"/>
      <c r="D331" s="93"/>
      <c r="E331" s="93"/>
      <c r="F331" s="93"/>
    </row>
    <row r="332" spans="3:6" ht="12.75" x14ac:dyDescent="0.2">
      <c r="C332" s="93"/>
      <c r="D332" s="93"/>
      <c r="E332" s="93"/>
      <c r="F332" s="93"/>
    </row>
    <row r="333" spans="3:6" ht="12.75" x14ac:dyDescent="0.2">
      <c r="C333" s="93"/>
      <c r="D333" s="93"/>
      <c r="E333" s="93"/>
      <c r="F333" s="93"/>
    </row>
    <row r="334" spans="3:6" ht="12.75" x14ac:dyDescent="0.2">
      <c r="C334" s="93"/>
      <c r="D334" s="93"/>
      <c r="E334" s="93"/>
      <c r="F334" s="93"/>
    </row>
    <row r="335" spans="3:6" ht="12.75" x14ac:dyDescent="0.2">
      <c r="C335" s="93"/>
      <c r="D335" s="93"/>
      <c r="E335" s="93"/>
      <c r="F335" s="93"/>
    </row>
    <row r="336" spans="3:6" ht="12.75" x14ac:dyDescent="0.2">
      <c r="C336" s="93"/>
      <c r="D336" s="93"/>
      <c r="E336" s="93"/>
      <c r="F336" s="93"/>
    </row>
    <row r="337" spans="3:6" ht="12.75" x14ac:dyDescent="0.2">
      <c r="C337" s="93"/>
      <c r="D337" s="93"/>
      <c r="E337" s="93"/>
      <c r="F337" s="93"/>
    </row>
    <row r="338" spans="3:6" ht="12.75" x14ac:dyDescent="0.2">
      <c r="C338" s="93"/>
      <c r="D338" s="93"/>
      <c r="E338" s="93"/>
      <c r="F338" s="93"/>
    </row>
    <row r="339" spans="3:6" ht="12.75" x14ac:dyDescent="0.2">
      <c r="C339" s="93"/>
      <c r="D339" s="93"/>
      <c r="E339" s="93"/>
      <c r="F339" s="93"/>
    </row>
    <row r="340" spans="3:6" ht="12.75" x14ac:dyDescent="0.2">
      <c r="C340" s="93"/>
      <c r="D340" s="93"/>
      <c r="E340" s="93"/>
      <c r="F340" s="93"/>
    </row>
    <row r="341" spans="3:6" ht="12.75" x14ac:dyDescent="0.2">
      <c r="C341" s="93"/>
      <c r="D341" s="93"/>
      <c r="E341" s="93"/>
      <c r="F341" s="93"/>
    </row>
    <row r="342" spans="3:6" ht="12.75" x14ac:dyDescent="0.2">
      <c r="C342" s="93"/>
      <c r="D342" s="93"/>
      <c r="E342" s="93"/>
      <c r="F342" s="93"/>
    </row>
    <row r="343" spans="3:6" ht="12.75" x14ac:dyDescent="0.2">
      <c r="C343" s="93"/>
      <c r="D343" s="93"/>
      <c r="E343" s="93"/>
      <c r="F343" s="93"/>
    </row>
    <row r="344" spans="3:6" ht="12.75" x14ac:dyDescent="0.2">
      <c r="C344" s="93"/>
      <c r="D344" s="93"/>
      <c r="E344" s="93"/>
      <c r="F344" s="93"/>
    </row>
    <row r="345" spans="3:6" ht="12.75" x14ac:dyDescent="0.2">
      <c r="C345" s="93"/>
      <c r="D345" s="93"/>
      <c r="E345" s="93"/>
      <c r="F345" s="93"/>
    </row>
    <row r="346" spans="3:6" ht="12.75" x14ac:dyDescent="0.2">
      <c r="C346" s="93"/>
      <c r="D346" s="93"/>
      <c r="E346" s="93"/>
      <c r="F346" s="93"/>
    </row>
    <row r="347" spans="3:6" ht="12.75" x14ac:dyDescent="0.2">
      <c r="C347" s="93"/>
      <c r="D347" s="93"/>
      <c r="E347" s="93"/>
      <c r="F347" s="93"/>
    </row>
    <row r="348" spans="3:6" ht="12.75" x14ac:dyDescent="0.2">
      <c r="C348" s="93"/>
      <c r="D348" s="93"/>
      <c r="E348" s="93"/>
      <c r="F348" s="93"/>
    </row>
    <row r="349" spans="3:6" ht="12.75" x14ac:dyDescent="0.2">
      <c r="C349" s="93"/>
      <c r="D349" s="93"/>
      <c r="E349" s="93"/>
      <c r="F349" s="93"/>
    </row>
    <row r="350" spans="3:6" ht="12.75" x14ac:dyDescent="0.2">
      <c r="C350" s="93"/>
      <c r="D350" s="93"/>
      <c r="E350" s="93"/>
      <c r="F350" s="93"/>
    </row>
    <row r="351" spans="3:6" ht="12.75" x14ac:dyDescent="0.2">
      <c r="C351" s="93"/>
      <c r="D351" s="93"/>
      <c r="E351" s="93"/>
      <c r="F351" s="93"/>
    </row>
    <row r="352" spans="3:6" ht="12.75" x14ac:dyDescent="0.2">
      <c r="C352" s="93"/>
      <c r="D352" s="93"/>
      <c r="E352" s="93"/>
      <c r="F352" s="93"/>
    </row>
    <row r="353" spans="3:6" ht="12.75" x14ac:dyDescent="0.2">
      <c r="C353" s="93"/>
      <c r="D353" s="93"/>
      <c r="E353" s="93"/>
      <c r="F353" s="93"/>
    </row>
    <row r="354" spans="3:6" ht="12.75" x14ac:dyDescent="0.2">
      <c r="C354" s="93"/>
      <c r="D354" s="93"/>
      <c r="E354" s="93"/>
      <c r="F354" s="93"/>
    </row>
    <row r="355" spans="3:6" ht="12.75" x14ac:dyDescent="0.2">
      <c r="C355" s="93"/>
      <c r="D355" s="93"/>
      <c r="E355" s="93"/>
      <c r="F355" s="93"/>
    </row>
    <row r="356" spans="3:6" ht="12.75" x14ac:dyDescent="0.2">
      <c r="C356" s="93"/>
      <c r="D356" s="93"/>
      <c r="E356" s="93"/>
      <c r="F356" s="93"/>
    </row>
    <row r="357" spans="3:6" ht="12.75" x14ac:dyDescent="0.2">
      <c r="C357" s="93"/>
      <c r="D357" s="93"/>
      <c r="E357" s="93"/>
      <c r="F357" s="93"/>
    </row>
    <row r="358" spans="3:6" ht="12.75" x14ac:dyDescent="0.2">
      <c r="C358" s="93"/>
      <c r="D358" s="93"/>
      <c r="E358" s="93"/>
      <c r="F358" s="93"/>
    </row>
    <row r="359" spans="3:6" ht="12.75" x14ac:dyDescent="0.2">
      <c r="C359" s="93"/>
      <c r="D359" s="93"/>
      <c r="E359" s="93"/>
      <c r="F359" s="93"/>
    </row>
    <row r="360" spans="3:6" ht="12.75" x14ac:dyDescent="0.2">
      <c r="C360" s="93"/>
      <c r="D360" s="93"/>
      <c r="E360" s="93"/>
      <c r="F360" s="93"/>
    </row>
    <row r="361" spans="3:6" ht="12.75" x14ac:dyDescent="0.2">
      <c r="C361" s="93"/>
      <c r="D361" s="93"/>
      <c r="E361" s="93"/>
      <c r="F361" s="93"/>
    </row>
    <row r="362" spans="3:6" ht="12.75" x14ac:dyDescent="0.2">
      <c r="C362" s="93"/>
      <c r="D362" s="93"/>
      <c r="E362" s="93"/>
      <c r="F362" s="93"/>
    </row>
    <row r="363" spans="3:6" ht="12.75" x14ac:dyDescent="0.2">
      <c r="C363" s="93"/>
      <c r="D363" s="93"/>
      <c r="E363" s="93"/>
      <c r="F363" s="93"/>
    </row>
    <row r="364" spans="3:6" ht="12.75" x14ac:dyDescent="0.2">
      <c r="C364" s="93"/>
      <c r="D364" s="93"/>
      <c r="E364" s="93"/>
      <c r="F364" s="93"/>
    </row>
    <row r="365" spans="3:6" ht="12.75" x14ac:dyDescent="0.2">
      <c r="C365" s="93"/>
      <c r="D365" s="93"/>
      <c r="E365" s="93"/>
      <c r="F365" s="93"/>
    </row>
    <row r="366" spans="3:6" ht="12.75" x14ac:dyDescent="0.2">
      <c r="C366" s="93"/>
      <c r="D366" s="93"/>
      <c r="E366" s="93"/>
      <c r="F366" s="93"/>
    </row>
    <row r="367" spans="3:6" ht="12.75" x14ac:dyDescent="0.2">
      <c r="C367" s="93"/>
      <c r="D367" s="93"/>
      <c r="E367" s="93"/>
      <c r="F367" s="93"/>
    </row>
    <row r="368" spans="3:6" ht="12.75" x14ac:dyDescent="0.2">
      <c r="C368" s="93"/>
      <c r="D368" s="93"/>
      <c r="E368" s="93"/>
      <c r="F368" s="93"/>
    </row>
    <row r="369" spans="3:6" ht="12.75" x14ac:dyDescent="0.2">
      <c r="C369" s="93"/>
      <c r="D369" s="93"/>
      <c r="E369" s="93"/>
      <c r="F369" s="93"/>
    </row>
    <row r="370" spans="3:6" ht="12.75" x14ac:dyDescent="0.2">
      <c r="C370" s="93"/>
      <c r="D370" s="93"/>
      <c r="E370" s="93"/>
      <c r="F370" s="93"/>
    </row>
    <row r="371" spans="3:6" ht="12.75" x14ac:dyDescent="0.2">
      <c r="C371" s="93"/>
      <c r="D371" s="93"/>
      <c r="E371" s="93"/>
      <c r="F371" s="93"/>
    </row>
    <row r="372" spans="3:6" ht="12.75" x14ac:dyDescent="0.2">
      <c r="C372" s="93"/>
      <c r="D372" s="93"/>
      <c r="E372" s="93"/>
      <c r="F372" s="93"/>
    </row>
    <row r="373" spans="3:6" ht="12.75" x14ac:dyDescent="0.2">
      <c r="C373" s="93"/>
      <c r="D373" s="93"/>
      <c r="E373" s="93"/>
      <c r="F373" s="93"/>
    </row>
    <row r="374" spans="3:6" ht="12.75" x14ac:dyDescent="0.2">
      <c r="C374" s="93"/>
      <c r="D374" s="93"/>
      <c r="E374" s="93"/>
      <c r="F374" s="93"/>
    </row>
    <row r="375" spans="3:6" ht="12.75" x14ac:dyDescent="0.2">
      <c r="C375" s="93"/>
      <c r="D375" s="93"/>
      <c r="E375" s="93"/>
      <c r="F375" s="93"/>
    </row>
    <row r="376" spans="3:6" ht="12.75" x14ac:dyDescent="0.2">
      <c r="C376" s="93"/>
      <c r="D376" s="93"/>
      <c r="E376" s="93"/>
      <c r="F376" s="93"/>
    </row>
    <row r="377" spans="3:6" ht="12.75" x14ac:dyDescent="0.2">
      <c r="C377" s="93"/>
      <c r="D377" s="93"/>
      <c r="E377" s="93"/>
      <c r="F377" s="93"/>
    </row>
    <row r="378" spans="3:6" ht="12.75" x14ac:dyDescent="0.2">
      <c r="C378" s="93"/>
      <c r="D378" s="93"/>
      <c r="E378" s="93"/>
      <c r="F378" s="93"/>
    </row>
    <row r="379" spans="3:6" ht="12.75" x14ac:dyDescent="0.2">
      <c r="C379" s="93"/>
      <c r="D379" s="93"/>
      <c r="E379" s="93"/>
      <c r="F379" s="93"/>
    </row>
    <row r="380" spans="3:6" ht="12.75" x14ac:dyDescent="0.2">
      <c r="C380" s="93"/>
      <c r="D380" s="93"/>
      <c r="E380" s="93"/>
      <c r="F380" s="93"/>
    </row>
    <row r="381" spans="3:6" ht="12.75" x14ac:dyDescent="0.2">
      <c r="C381" s="93"/>
      <c r="D381" s="93"/>
      <c r="E381" s="93"/>
      <c r="F381" s="93"/>
    </row>
    <row r="382" spans="3:6" ht="12.75" x14ac:dyDescent="0.2">
      <c r="C382" s="93"/>
      <c r="D382" s="93"/>
      <c r="E382" s="93"/>
      <c r="F382" s="93"/>
    </row>
    <row r="383" spans="3:6" ht="12.75" x14ac:dyDescent="0.2">
      <c r="C383" s="93"/>
      <c r="D383" s="93"/>
      <c r="E383" s="93"/>
      <c r="F383" s="93"/>
    </row>
    <row r="384" spans="3:6" ht="12.75" x14ac:dyDescent="0.2">
      <c r="C384" s="93"/>
      <c r="D384" s="93"/>
      <c r="E384" s="93"/>
      <c r="F384" s="93"/>
    </row>
    <row r="385" spans="3:6" ht="12.75" x14ac:dyDescent="0.2">
      <c r="C385" s="93"/>
      <c r="D385" s="93"/>
      <c r="E385" s="93"/>
      <c r="F385" s="93"/>
    </row>
    <row r="386" spans="3:6" ht="12.75" x14ac:dyDescent="0.2">
      <c r="C386" s="93"/>
      <c r="D386" s="93"/>
      <c r="E386" s="93"/>
      <c r="F386" s="93"/>
    </row>
    <row r="387" spans="3:6" ht="12.75" x14ac:dyDescent="0.2">
      <c r="C387" s="93"/>
      <c r="D387" s="93"/>
      <c r="E387" s="93"/>
      <c r="F387" s="93"/>
    </row>
    <row r="388" spans="3:6" ht="12.75" x14ac:dyDescent="0.2">
      <c r="C388" s="93"/>
      <c r="D388" s="93"/>
      <c r="E388" s="93"/>
      <c r="F388" s="93"/>
    </row>
    <row r="389" spans="3:6" ht="12.75" x14ac:dyDescent="0.2">
      <c r="C389" s="93"/>
      <c r="D389" s="93"/>
      <c r="E389" s="93"/>
      <c r="F389" s="93"/>
    </row>
    <row r="390" spans="3:6" ht="12.75" x14ac:dyDescent="0.2">
      <c r="C390" s="93"/>
      <c r="D390" s="93"/>
      <c r="E390" s="93"/>
      <c r="F390" s="93"/>
    </row>
    <row r="391" spans="3:6" ht="12.75" x14ac:dyDescent="0.2">
      <c r="C391" s="93"/>
      <c r="D391" s="93"/>
      <c r="E391" s="93"/>
      <c r="F391" s="93"/>
    </row>
    <row r="392" spans="3:6" ht="12.75" x14ac:dyDescent="0.2">
      <c r="C392" s="93"/>
      <c r="D392" s="93"/>
      <c r="E392" s="93"/>
      <c r="F392" s="93"/>
    </row>
    <row r="393" spans="3:6" ht="12.75" x14ac:dyDescent="0.2">
      <c r="C393" s="93"/>
      <c r="D393" s="93"/>
      <c r="E393" s="93"/>
      <c r="F393" s="93"/>
    </row>
    <row r="394" spans="3:6" ht="12.75" x14ac:dyDescent="0.2">
      <c r="C394" s="93"/>
      <c r="D394" s="93"/>
      <c r="E394" s="93"/>
      <c r="F394" s="93"/>
    </row>
    <row r="395" spans="3:6" ht="12.75" x14ac:dyDescent="0.2">
      <c r="C395" s="93"/>
      <c r="D395" s="93"/>
      <c r="E395" s="93"/>
      <c r="F395" s="93"/>
    </row>
    <row r="396" spans="3:6" ht="12.75" x14ac:dyDescent="0.2">
      <c r="C396" s="93"/>
      <c r="D396" s="93"/>
      <c r="E396" s="93"/>
      <c r="F396" s="93"/>
    </row>
    <row r="397" spans="3:6" ht="12.75" x14ac:dyDescent="0.2">
      <c r="C397" s="93"/>
      <c r="D397" s="93"/>
      <c r="E397" s="93"/>
      <c r="F397" s="93"/>
    </row>
    <row r="398" spans="3:6" ht="12.75" x14ac:dyDescent="0.2">
      <c r="C398" s="93"/>
      <c r="D398" s="93"/>
      <c r="E398" s="93"/>
      <c r="F398" s="93"/>
    </row>
    <row r="399" spans="3:6" ht="12.75" x14ac:dyDescent="0.2">
      <c r="C399" s="93"/>
      <c r="D399" s="93"/>
      <c r="E399" s="93"/>
      <c r="F399" s="93"/>
    </row>
    <row r="400" spans="3:6" ht="12.75" x14ac:dyDescent="0.2">
      <c r="C400" s="93"/>
      <c r="D400" s="93"/>
      <c r="E400" s="93"/>
      <c r="F400" s="93"/>
    </row>
    <row r="401" spans="3:6" ht="12.75" x14ac:dyDescent="0.2">
      <c r="C401" s="93"/>
      <c r="D401" s="93"/>
      <c r="E401" s="93"/>
      <c r="F401" s="93"/>
    </row>
    <row r="402" spans="3:6" ht="12.75" x14ac:dyDescent="0.2">
      <c r="C402" s="93"/>
      <c r="D402" s="93"/>
      <c r="E402" s="93"/>
      <c r="F402" s="93"/>
    </row>
    <row r="403" spans="3:6" ht="12.75" x14ac:dyDescent="0.2">
      <c r="C403" s="93"/>
      <c r="D403" s="93"/>
      <c r="E403" s="93"/>
      <c r="F403" s="93"/>
    </row>
    <row r="404" spans="3:6" ht="12.75" x14ac:dyDescent="0.2">
      <c r="C404" s="93"/>
      <c r="D404" s="93"/>
      <c r="E404" s="93"/>
      <c r="F404" s="93"/>
    </row>
    <row r="405" spans="3:6" ht="12.75" x14ac:dyDescent="0.2">
      <c r="C405" s="93"/>
      <c r="D405" s="93"/>
      <c r="E405" s="93"/>
      <c r="F405" s="93"/>
    </row>
    <row r="406" spans="3:6" ht="12.75" x14ac:dyDescent="0.2">
      <c r="C406" s="93"/>
      <c r="D406" s="93"/>
      <c r="E406" s="93"/>
      <c r="F406" s="93"/>
    </row>
    <row r="407" spans="3:6" ht="12.75" x14ac:dyDescent="0.2">
      <c r="C407" s="93"/>
      <c r="D407" s="93"/>
      <c r="E407" s="93"/>
      <c r="F407" s="93"/>
    </row>
    <row r="408" spans="3:6" ht="12.75" x14ac:dyDescent="0.2">
      <c r="C408" s="93"/>
      <c r="D408" s="93"/>
      <c r="E408" s="93"/>
      <c r="F408" s="93"/>
    </row>
    <row r="409" spans="3:6" ht="12.75" x14ac:dyDescent="0.2">
      <c r="C409" s="93"/>
      <c r="D409" s="93"/>
      <c r="E409" s="93"/>
      <c r="F409" s="93"/>
    </row>
    <row r="410" spans="3:6" ht="12.75" x14ac:dyDescent="0.2">
      <c r="C410" s="93"/>
      <c r="D410" s="93"/>
      <c r="E410" s="93"/>
      <c r="F410" s="93"/>
    </row>
    <row r="411" spans="3:6" ht="12.75" x14ac:dyDescent="0.2">
      <c r="C411" s="93"/>
      <c r="D411" s="93"/>
      <c r="E411" s="93"/>
      <c r="F411" s="93"/>
    </row>
    <row r="412" spans="3:6" ht="12.75" x14ac:dyDescent="0.2">
      <c r="C412" s="93"/>
      <c r="D412" s="93"/>
      <c r="E412" s="93"/>
      <c r="F412" s="93"/>
    </row>
    <row r="413" spans="3:6" ht="12.75" x14ac:dyDescent="0.2">
      <c r="C413" s="93"/>
      <c r="D413" s="93"/>
      <c r="E413" s="93"/>
      <c r="F413" s="93"/>
    </row>
    <row r="414" spans="3:6" ht="12.75" x14ac:dyDescent="0.2">
      <c r="C414" s="93"/>
      <c r="D414" s="93"/>
      <c r="E414" s="93"/>
      <c r="F414" s="93"/>
    </row>
    <row r="415" spans="3:6" ht="12.75" x14ac:dyDescent="0.2">
      <c r="C415" s="93"/>
      <c r="D415" s="93"/>
      <c r="E415" s="93"/>
      <c r="F415" s="93"/>
    </row>
    <row r="416" spans="3:6" ht="12.75" x14ac:dyDescent="0.2">
      <c r="C416" s="93"/>
      <c r="D416" s="93"/>
      <c r="E416" s="93"/>
      <c r="F416" s="93"/>
    </row>
    <row r="417" spans="3:6" ht="12.75" x14ac:dyDescent="0.2">
      <c r="C417" s="93"/>
      <c r="D417" s="93"/>
      <c r="E417" s="93"/>
      <c r="F417" s="93"/>
    </row>
    <row r="418" spans="3:6" ht="12.75" x14ac:dyDescent="0.2">
      <c r="C418" s="93"/>
      <c r="D418" s="93"/>
      <c r="E418" s="93"/>
      <c r="F418" s="93"/>
    </row>
    <row r="419" spans="3:6" ht="12.75" x14ac:dyDescent="0.2">
      <c r="C419" s="93"/>
      <c r="D419" s="93"/>
      <c r="E419" s="93"/>
      <c r="F419" s="93"/>
    </row>
    <row r="420" spans="3:6" ht="12.75" x14ac:dyDescent="0.2">
      <c r="C420" s="93"/>
      <c r="D420" s="93"/>
      <c r="E420" s="93"/>
      <c r="F420" s="93"/>
    </row>
    <row r="421" spans="3:6" ht="12.75" x14ac:dyDescent="0.2">
      <c r="C421" s="93"/>
      <c r="D421" s="93"/>
      <c r="E421" s="93"/>
      <c r="F421" s="93"/>
    </row>
    <row r="422" spans="3:6" ht="12.75" x14ac:dyDescent="0.2">
      <c r="C422" s="93"/>
      <c r="D422" s="93"/>
      <c r="E422" s="93"/>
      <c r="F422" s="93"/>
    </row>
    <row r="423" spans="3:6" ht="12.75" x14ac:dyDescent="0.2">
      <c r="C423" s="93"/>
      <c r="D423" s="93"/>
      <c r="E423" s="93"/>
      <c r="F423" s="93"/>
    </row>
    <row r="424" spans="3:6" ht="12.75" x14ac:dyDescent="0.2">
      <c r="C424" s="93"/>
      <c r="D424" s="93"/>
      <c r="E424" s="93"/>
      <c r="F424" s="93"/>
    </row>
    <row r="425" spans="3:6" ht="12.75" x14ac:dyDescent="0.2">
      <c r="C425" s="93"/>
      <c r="D425" s="93"/>
      <c r="E425" s="93"/>
      <c r="F425" s="93"/>
    </row>
    <row r="426" spans="3:6" ht="12.75" x14ac:dyDescent="0.2">
      <c r="C426" s="93"/>
      <c r="D426" s="93"/>
      <c r="E426" s="93"/>
      <c r="F426" s="93"/>
    </row>
    <row r="427" spans="3:6" ht="12.75" x14ac:dyDescent="0.2">
      <c r="C427" s="93"/>
      <c r="D427" s="93"/>
      <c r="E427" s="93"/>
      <c r="F427" s="93"/>
    </row>
    <row r="428" spans="3:6" ht="12.75" x14ac:dyDescent="0.2">
      <c r="C428" s="93"/>
      <c r="D428" s="93"/>
      <c r="E428" s="93"/>
      <c r="F428" s="93"/>
    </row>
    <row r="429" spans="3:6" ht="12.75" x14ac:dyDescent="0.2">
      <c r="C429" s="93"/>
      <c r="D429" s="93"/>
      <c r="E429" s="93"/>
      <c r="F429" s="93"/>
    </row>
    <row r="430" spans="3:6" ht="12.75" x14ac:dyDescent="0.2">
      <c r="C430" s="93"/>
      <c r="D430" s="93"/>
      <c r="E430" s="93"/>
      <c r="F430" s="93"/>
    </row>
    <row r="431" spans="3:6" ht="12.75" x14ac:dyDescent="0.2">
      <c r="C431" s="93"/>
      <c r="D431" s="93"/>
      <c r="E431" s="93"/>
      <c r="F431" s="93"/>
    </row>
    <row r="432" spans="3:6" ht="12.75" x14ac:dyDescent="0.2">
      <c r="C432" s="93"/>
      <c r="D432" s="93"/>
      <c r="E432" s="93"/>
      <c r="F432" s="93"/>
    </row>
    <row r="433" spans="3:6" ht="12.75" x14ac:dyDescent="0.2">
      <c r="C433" s="93"/>
      <c r="D433" s="93"/>
      <c r="E433" s="93"/>
      <c r="F433" s="93"/>
    </row>
    <row r="434" spans="3:6" ht="12.75" x14ac:dyDescent="0.2">
      <c r="C434" s="93"/>
      <c r="D434" s="93"/>
      <c r="E434" s="93"/>
      <c r="F434" s="93"/>
    </row>
    <row r="435" spans="3:6" ht="12.75" x14ac:dyDescent="0.2">
      <c r="C435" s="93"/>
      <c r="D435" s="93"/>
      <c r="E435" s="93"/>
      <c r="F435" s="93"/>
    </row>
    <row r="436" spans="3:6" ht="12.75" x14ac:dyDescent="0.2">
      <c r="C436" s="93"/>
      <c r="D436" s="93"/>
      <c r="E436" s="93"/>
      <c r="F436" s="93"/>
    </row>
    <row r="437" spans="3:6" ht="12.75" x14ac:dyDescent="0.2">
      <c r="C437" s="93"/>
      <c r="D437" s="93"/>
      <c r="E437" s="93"/>
      <c r="F437" s="93"/>
    </row>
    <row r="438" spans="3:6" ht="12.75" x14ac:dyDescent="0.2">
      <c r="C438" s="93"/>
      <c r="D438" s="93"/>
      <c r="E438" s="93"/>
      <c r="F438" s="93"/>
    </row>
    <row r="439" spans="3:6" ht="12.75" x14ac:dyDescent="0.2">
      <c r="C439" s="93"/>
      <c r="D439" s="93"/>
      <c r="E439" s="93"/>
      <c r="F439" s="93"/>
    </row>
    <row r="440" spans="3:6" ht="12.75" x14ac:dyDescent="0.2">
      <c r="C440" s="93"/>
      <c r="D440" s="93"/>
      <c r="E440" s="93"/>
      <c r="F440" s="93"/>
    </row>
    <row r="441" spans="3:6" ht="12.75" x14ac:dyDescent="0.2">
      <c r="C441" s="93"/>
      <c r="D441" s="93"/>
      <c r="E441" s="93"/>
      <c r="F441" s="93"/>
    </row>
    <row r="442" spans="3:6" ht="12.75" x14ac:dyDescent="0.2">
      <c r="C442" s="93"/>
      <c r="D442" s="93"/>
      <c r="E442" s="93"/>
      <c r="F442" s="93"/>
    </row>
    <row r="443" spans="3:6" ht="12.75" x14ac:dyDescent="0.2">
      <c r="C443" s="93"/>
      <c r="D443" s="93"/>
      <c r="E443" s="93"/>
      <c r="F443" s="93"/>
    </row>
    <row r="444" spans="3:6" ht="12.75" x14ac:dyDescent="0.2">
      <c r="C444" s="93"/>
      <c r="D444" s="93"/>
      <c r="E444" s="93"/>
      <c r="F444" s="93"/>
    </row>
    <row r="445" spans="3:6" ht="12.75" x14ac:dyDescent="0.2">
      <c r="C445" s="93"/>
      <c r="D445" s="93"/>
      <c r="E445" s="93"/>
      <c r="F445" s="93"/>
    </row>
    <row r="446" spans="3:6" ht="12.75" x14ac:dyDescent="0.2">
      <c r="C446" s="93"/>
      <c r="D446" s="93"/>
      <c r="E446" s="93"/>
      <c r="F446" s="93"/>
    </row>
    <row r="447" spans="3:6" ht="12.75" x14ac:dyDescent="0.2">
      <c r="C447" s="93"/>
      <c r="D447" s="93"/>
      <c r="E447" s="93"/>
      <c r="F447" s="93"/>
    </row>
    <row r="448" spans="3:6" ht="12.75" x14ac:dyDescent="0.2">
      <c r="C448" s="93"/>
      <c r="D448" s="93"/>
      <c r="E448" s="93"/>
      <c r="F448" s="93"/>
    </row>
    <row r="449" spans="3:6" ht="12.75" x14ac:dyDescent="0.2">
      <c r="C449" s="93"/>
      <c r="D449" s="93"/>
      <c r="E449" s="93"/>
      <c r="F449" s="93"/>
    </row>
    <row r="450" spans="3:6" ht="12.75" x14ac:dyDescent="0.2">
      <c r="C450" s="93"/>
      <c r="D450" s="93"/>
      <c r="E450" s="93"/>
      <c r="F450" s="93"/>
    </row>
    <row r="451" spans="3:6" ht="12.75" x14ac:dyDescent="0.2">
      <c r="C451" s="93"/>
      <c r="D451" s="93"/>
      <c r="E451" s="93"/>
      <c r="F451" s="93"/>
    </row>
    <row r="452" spans="3:6" ht="12.75" x14ac:dyDescent="0.2">
      <c r="C452" s="93"/>
      <c r="D452" s="93"/>
      <c r="E452" s="93"/>
      <c r="F452" s="93"/>
    </row>
    <row r="453" spans="3:6" ht="12.75" x14ac:dyDescent="0.2">
      <c r="C453" s="93"/>
      <c r="D453" s="93"/>
      <c r="E453" s="93"/>
      <c r="F453" s="93"/>
    </row>
    <row r="454" spans="3:6" ht="12.75" x14ac:dyDescent="0.2">
      <c r="C454" s="93"/>
      <c r="D454" s="93"/>
      <c r="E454" s="93"/>
      <c r="F454" s="93"/>
    </row>
    <row r="455" spans="3:6" ht="12.75" x14ac:dyDescent="0.2">
      <c r="C455" s="93"/>
      <c r="D455" s="93"/>
      <c r="E455" s="93"/>
      <c r="F455" s="93"/>
    </row>
    <row r="456" spans="3:6" ht="12.75" x14ac:dyDescent="0.2">
      <c r="C456" s="93"/>
      <c r="D456" s="93"/>
      <c r="E456" s="93"/>
      <c r="F456" s="93"/>
    </row>
    <row r="457" spans="3:6" ht="12.75" x14ac:dyDescent="0.2">
      <c r="C457" s="93"/>
      <c r="D457" s="93"/>
      <c r="E457" s="93"/>
      <c r="F457" s="93"/>
    </row>
    <row r="458" spans="3:6" ht="12.75" x14ac:dyDescent="0.2">
      <c r="C458" s="93"/>
      <c r="D458" s="93"/>
      <c r="E458" s="93"/>
      <c r="F458" s="93"/>
    </row>
    <row r="459" spans="3:6" ht="12.75" x14ac:dyDescent="0.2">
      <c r="C459" s="93"/>
      <c r="D459" s="93"/>
      <c r="E459" s="93"/>
      <c r="F459" s="93"/>
    </row>
    <row r="460" spans="3:6" ht="12.75" x14ac:dyDescent="0.2">
      <c r="C460" s="93"/>
      <c r="D460" s="93"/>
      <c r="E460" s="93"/>
      <c r="F460" s="93"/>
    </row>
    <row r="461" spans="3:6" ht="12.75" x14ac:dyDescent="0.2">
      <c r="C461" s="93"/>
      <c r="D461" s="93"/>
      <c r="E461" s="93"/>
      <c r="F461" s="93"/>
    </row>
    <row r="462" spans="3:6" ht="12.75" x14ac:dyDescent="0.2">
      <c r="C462" s="93"/>
      <c r="D462" s="93"/>
      <c r="E462" s="93"/>
      <c r="F462" s="93"/>
    </row>
    <row r="463" spans="3:6" ht="12.75" x14ac:dyDescent="0.2">
      <c r="C463" s="93"/>
      <c r="D463" s="93"/>
      <c r="E463" s="93"/>
      <c r="F463" s="93"/>
    </row>
    <row r="464" spans="3:6" ht="12.75" x14ac:dyDescent="0.2">
      <c r="C464" s="93"/>
      <c r="D464" s="93"/>
      <c r="E464" s="93"/>
      <c r="F464" s="93"/>
    </row>
    <row r="465" spans="3:6" ht="12.75" x14ac:dyDescent="0.2">
      <c r="C465" s="93"/>
      <c r="D465" s="93"/>
      <c r="E465" s="93"/>
      <c r="F465" s="93"/>
    </row>
    <row r="466" spans="3:6" ht="12.75" x14ac:dyDescent="0.2">
      <c r="C466" s="93"/>
      <c r="D466" s="93"/>
      <c r="E466" s="93"/>
      <c r="F466" s="93"/>
    </row>
    <row r="467" spans="3:6" ht="12.75" x14ac:dyDescent="0.2">
      <c r="C467" s="93"/>
      <c r="D467" s="93"/>
      <c r="E467" s="93"/>
      <c r="F467" s="93"/>
    </row>
    <row r="468" spans="3:6" ht="12.75" x14ac:dyDescent="0.2">
      <c r="C468" s="93"/>
      <c r="D468" s="93"/>
      <c r="E468" s="93"/>
      <c r="F468" s="93"/>
    </row>
    <row r="469" spans="3:6" ht="12.75" x14ac:dyDescent="0.2">
      <c r="C469" s="93"/>
      <c r="D469" s="93"/>
      <c r="E469" s="93"/>
      <c r="F469" s="93"/>
    </row>
    <row r="470" spans="3:6" ht="12.75" x14ac:dyDescent="0.2">
      <c r="C470" s="93"/>
      <c r="D470" s="93"/>
      <c r="E470" s="93"/>
      <c r="F470" s="93"/>
    </row>
    <row r="471" spans="3:6" ht="12.75" x14ac:dyDescent="0.2">
      <c r="C471" s="93"/>
      <c r="D471" s="93"/>
      <c r="E471" s="93"/>
      <c r="F471" s="93"/>
    </row>
    <row r="472" spans="3:6" ht="12.75" x14ac:dyDescent="0.2">
      <c r="C472" s="93"/>
      <c r="D472" s="93"/>
      <c r="E472" s="93"/>
      <c r="F472" s="93"/>
    </row>
    <row r="473" spans="3:6" ht="12.75" x14ac:dyDescent="0.2">
      <c r="C473" s="93"/>
      <c r="D473" s="93"/>
      <c r="E473" s="93"/>
      <c r="F473" s="93"/>
    </row>
    <row r="474" spans="3:6" ht="12.75" x14ac:dyDescent="0.2">
      <c r="C474" s="93"/>
      <c r="D474" s="93"/>
      <c r="E474" s="93"/>
      <c r="F474" s="93"/>
    </row>
    <row r="475" spans="3:6" ht="12.75" x14ac:dyDescent="0.2">
      <c r="C475" s="93"/>
      <c r="D475" s="93"/>
      <c r="E475" s="93"/>
      <c r="F475" s="93"/>
    </row>
    <row r="476" spans="3:6" ht="12.75" x14ac:dyDescent="0.2">
      <c r="C476" s="93"/>
      <c r="D476" s="93"/>
      <c r="E476" s="93"/>
      <c r="F476" s="93"/>
    </row>
    <row r="477" spans="3:6" ht="12.75" x14ac:dyDescent="0.2">
      <c r="C477" s="93"/>
      <c r="D477" s="93"/>
      <c r="E477" s="93"/>
      <c r="F477" s="93"/>
    </row>
    <row r="478" spans="3:6" ht="12.75" x14ac:dyDescent="0.2">
      <c r="C478" s="93"/>
      <c r="D478" s="93"/>
      <c r="E478" s="93"/>
      <c r="F478" s="93"/>
    </row>
    <row r="479" spans="3:6" ht="12.75" x14ac:dyDescent="0.2">
      <c r="C479" s="93"/>
      <c r="D479" s="93"/>
      <c r="E479" s="93"/>
      <c r="F479" s="93"/>
    </row>
    <row r="480" spans="3:6" ht="12.75" x14ac:dyDescent="0.2">
      <c r="C480" s="93"/>
      <c r="D480" s="93"/>
      <c r="E480" s="93"/>
      <c r="F480" s="93"/>
    </row>
    <row r="481" spans="3:6" ht="12.75" x14ac:dyDescent="0.2">
      <c r="C481" s="93"/>
      <c r="D481" s="93"/>
      <c r="E481" s="93"/>
      <c r="F481" s="93"/>
    </row>
    <row r="482" spans="3:6" ht="12.75" x14ac:dyDescent="0.2">
      <c r="C482" s="93"/>
      <c r="D482" s="93"/>
      <c r="E482" s="93"/>
      <c r="F482" s="93"/>
    </row>
    <row r="483" spans="3:6" ht="12.75" x14ac:dyDescent="0.2">
      <c r="C483" s="93"/>
      <c r="D483" s="93"/>
      <c r="E483" s="93"/>
      <c r="F483" s="93"/>
    </row>
    <row r="484" spans="3:6" ht="12.75" x14ac:dyDescent="0.2">
      <c r="C484" s="93"/>
      <c r="D484" s="93"/>
      <c r="E484" s="93"/>
      <c r="F484" s="93"/>
    </row>
    <row r="485" spans="3:6" ht="12.75" x14ac:dyDescent="0.2">
      <c r="C485" s="93"/>
      <c r="D485" s="93"/>
      <c r="E485" s="93"/>
      <c r="F485" s="93"/>
    </row>
    <row r="486" spans="3:6" ht="12.75" x14ac:dyDescent="0.2">
      <c r="C486" s="93"/>
      <c r="D486" s="93"/>
      <c r="E486" s="93"/>
      <c r="F486" s="93"/>
    </row>
    <row r="487" spans="3:6" ht="12.75" x14ac:dyDescent="0.2">
      <c r="C487" s="93"/>
      <c r="D487" s="93"/>
      <c r="E487" s="93"/>
      <c r="F487" s="93"/>
    </row>
    <row r="488" spans="3:6" ht="12.75" x14ac:dyDescent="0.2">
      <c r="C488" s="93"/>
      <c r="D488" s="93"/>
      <c r="E488" s="93"/>
      <c r="F488" s="93"/>
    </row>
    <row r="489" spans="3:6" ht="12.75" x14ac:dyDescent="0.2">
      <c r="C489" s="93"/>
      <c r="D489" s="93"/>
      <c r="E489" s="93"/>
      <c r="F489" s="93"/>
    </row>
    <row r="490" spans="3:6" ht="12.75" x14ac:dyDescent="0.2">
      <c r="C490" s="93"/>
      <c r="D490" s="93"/>
      <c r="E490" s="93"/>
      <c r="F490" s="93"/>
    </row>
    <row r="491" spans="3:6" ht="12.75" x14ac:dyDescent="0.2">
      <c r="C491" s="93"/>
      <c r="D491" s="93"/>
      <c r="E491" s="93"/>
      <c r="F491" s="93"/>
    </row>
    <row r="492" spans="3:6" ht="12.75" x14ac:dyDescent="0.2">
      <c r="C492" s="93"/>
      <c r="D492" s="93"/>
      <c r="E492" s="93"/>
      <c r="F492" s="93"/>
    </row>
    <row r="493" spans="3:6" ht="12.75" x14ac:dyDescent="0.2">
      <c r="C493" s="93"/>
      <c r="D493" s="93"/>
      <c r="E493" s="93"/>
      <c r="F493" s="93"/>
    </row>
    <row r="494" spans="3:6" ht="12.75" x14ac:dyDescent="0.2">
      <c r="C494" s="93"/>
      <c r="D494" s="93"/>
      <c r="E494" s="93"/>
      <c r="F494" s="93"/>
    </row>
    <row r="495" spans="3:6" ht="12.75" x14ac:dyDescent="0.2">
      <c r="C495" s="93"/>
      <c r="D495" s="93"/>
      <c r="E495" s="93"/>
      <c r="F495" s="93"/>
    </row>
    <row r="496" spans="3:6" ht="12.75" x14ac:dyDescent="0.2">
      <c r="C496" s="93"/>
      <c r="D496" s="93"/>
      <c r="E496" s="93"/>
      <c r="F496" s="93"/>
    </row>
    <row r="497" spans="3:6" ht="12.75" x14ac:dyDescent="0.2">
      <c r="C497" s="93"/>
      <c r="D497" s="93"/>
      <c r="E497" s="93"/>
      <c r="F497" s="93"/>
    </row>
    <row r="498" spans="3:6" ht="12.75" x14ac:dyDescent="0.2">
      <c r="C498" s="93"/>
      <c r="D498" s="93"/>
      <c r="E498" s="93"/>
      <c r="F498" s="93"/>
    </row>
    <row r="499" spans="3:6" ht="12.75" x14ac:dyDescent="0.2">
      <c r="C499" s="93"/>
      <c r="D499" s="93"/>
      <c r="E499" s="93"/>
      <c r="F499" s="93"/>
    </row>
    <row r="500" spans="3:6" ht="12.75" x14ac:dyDescent="0.2">
      <c r="C500" s="93"/>
      <c r="D500" s="93"/>
      <c r="E500" s="93"/>
      <c r="F500" s="93"/>
    </row>
    <row r="501" spans="3:6" ht="12.75" x14ac:dyDescent="0.2">
      <c r="C501" s="93"/>
      <c r="D501" s="93"/>
      <c r="E501" s="93"/>
      <c r="F501" s="93"/>
    </row>
    <row r="502" spans="3:6" ht="12.75" x14ac:dyDescent="0.2">
      <c r="C502" s="93"/>
      <c r="D502" s="93"/>
      <c r="E502" s="93"/>
      <c r="F502" s="93"/>
    </row>
    <row r="503" spans="3:6" ht="12.75" x14ac:dyDescent="0.2">
      <c r="C503" s="93"/>
      <c r="D503" s="93"/>
      <c r="E503" s="93"/>
      <c r="F503" s="93"/>
    </row>
    <row r="504" spans="3:6" ht="12.75" x14ac:dyDescent="0.2">
      <c r="C504" s="93"/>
      <c r="D504" s="93"/>
      <c r="E504" s="93"/>
      <c r="F504" s="93"/>
    </row>
    <row r="505" spans="3:6" ht="12.75" x14ac:dyDescent="0.2">
      <c r="C505" s="93"/>
      <c r="D505" s="93"/>
      <c r="E505" s="93"/>
      <c r="F505" s="93"/>
    </row>
    <row r="506" spans="3:6" ht="12.75" x14ac:dyDescent="0.2">
      <c r="C506" s="93"/>
      <c r="D506" s="93"/>
      <c r="E506" s="93"/>
      <c r="F506" s="93"/>
    </row>
    <row r="507" spans="3:6" ht="12.75" x14ac:dyDescent="0.2">
      <c r="C507" s="93"/>
      <c r="D507" s="93"/>
      <c r="E507" s="93"/>
      <c r="F507" s="93"/>
    </row>
    <row r="508" spans="3:6" ht="12.75" x14ac:dyDescent="0.2">
      <c r="C508" s="93"/>
      <c r="D508" s="93"/>
      <c r="E508" s="93"/>
      <c r="F508" s="93"/>
    </row>
    <row r="509" spans="3:6" ht="12.75" x14ac:dyDescent="0.2">
      <c r="C509" s="93"/>
      <c r="D509" s="93"/>
      <c r="E509" s="93"/>
      <c r="F509" s="93"/>
    </row>
    <row r="510" spans="3:6" ht="12.75" x14ac:dyDescent="0.2">
      <c r="C510" s="93"/>
      <c r="D510" s="93"/>
      <c r="E510" s="93"/>
      <c r="F510" s="93"/>
    </row>
    <row r="511" spans="3:6" ht="12.75" x14ac:dyDescent="0.2">
      <c r="C511" s="93"/>
      <c r="D511" s="93"/>
      <c r="E511" s="93"/>
      <c r="F511" s="93"/>
    </row>
    <row r="512" spans="3:6" ht="12.75" x14ac:dyDescent="0.2">
      <c r="C512" s="93"/>
      <c r="D512" s="93"/>
      <c r="E512" s="93"/>
      <c r="F512" s="93"/>
    </row>
    <row r="513" spans="3:6" ht="12.75" x14ac:dyDescent="0.2">
      <c r="C513" s="93"/>
      <c r="D513" s="93"/>
      <c r="E513" s="93"/>
      <c r="F513" s="93"/>
    </row>
    <row r="514" spans="3:6" ht="12.75" x14ac:dyDescent="0.2">
      <c r="C514" s="93"/>
      <c r="D514" s="93"/>
      <c r="E514" s="93"/>
      <c r="F514" s="93"/>
    </row>
    <row r="515" spans="3:6" ht="12.75" x14ac:dyDescent="0.2">
      <c r="C515" s="93"/>
      <c r="D515" s="93"/>
      <c r="E515" s="93"/>
      <c r="F515" s="93"/>
    </row>
    <row r="516" spans="3:6" ht="12.75" x14ac:dyDescent="0.2">
      <c r="C516" s="93"/>
      <c r="D516" s="93"/>
      <c r="E516" s="93"/>
      <c r="F516" s="93"/>
    </row>
    <row r="517" spans="3:6" ht="12.75" x14ac:dyDescent="0.2">
      <c r="C517" s="93"/>
      <c r="D517" s="93"/>
      <c r="E517" s="93"/>
      <c r="F517" s="93"/>
    </row>
    <row r="518" spans="3:6" ht="12.75" x14ac:dyDescent="0.2">
      <c r="C518" s="93"/>
      <c r="D518" s="93"/>
      <c r="E518" s="93"/>
      <c r="F518" s="93"/>
    </row>
    <row r="519" spans="3:6" ht="12.75" x14ac:dyDescent="0.2">
      <c r="C519" s="93"/>
      <c r="D519" s="93"/>
      <c r="E519" s="93"/>
      <c r="F519" s="93"/>
    </row>
    <row r="520" spans="3:6" ht="12.75" x14ac:dyDescent="0.2">
      <c r="C520" s="93"/>
      <c r="D520" s="93"/>
      <c r="E520" s="93"/>
      <c r="F520" s="93"/>
    </row>
    <row r="521" spans="3:6" ht="12.75" x14ac:dyDescent="0.2">
      <c r="C521" s="93"/>
      <c r="D521" s="93"/>
      <c r="E521" s="93"/>
      <c r="F521" s="93"/>
    </row>
    <row r="522" spans="3:6" ht="12.75" x14ac:dyDescent="0.2">
      <c r="C522" s="93"/>
      <c r="D522" s="93"/>
      <c r="E522" s="93"/>
      <c r="F522" s="93"/>
    </row>
    <row r="523" spans="3:6" ht="12.75" x14ac:dyDescent="0.2">
      <c r="C523" s="93"/>
      <c r="D523" s="93"/>
      <c r="E523" s="93"/>
      <c r="F523" s="93"/>
    </row>
    <row r="524" spans="3:6" ht="12.75" x14ac:dyDescent="0.2">
      <c r="C524" s="93"/>
      <c r="D524" s="93"/>
      <c r="E524" s="93"/>
      <c r="F524" s="93"/>
    </row>
    <row r="525" spans="3:6" ht="12.75" x14ac:dyDescent="0.2">
      <c r="C525" s="93"/>
      <c r="D525" s="93"/>
      <c r="E525" s="93"/>
      <c r="F525" s="93"/>
    </row>
    <row r="526" spans="3:6" ht="12.75" x14ac:dyDescent="0.2">
      <c r="C526" s="93"/>
      <c r="D526" s="93"/>
      <c r="E526" s="93"/>
      <c r="F526" s="93"/>
    </row>
    <row r="527" spans="3:6" ht="12.75" x14ac:dyDescent="0.2">
      <c r="C527" s="93"/>
      <c r="D527" s="93"/>
      <c r="E527" s="93"/>
      <c r="F527" s="93"/>
    </row>
    <row r="528" spans="3:6" ht="12.75" x14ac:dyDescent="0.2">
      <c r="C528" s="93"/>
      <c r="D528" s="93"/>
      <c r="E528" s="93"/>
      <c r="F528" s="93"/>
    </row>
    <row r="529" spans="3:6" ht="12.75" x14ac:dyDescent="0.2">
      <c r="C529" s="93"/>
      <c r="D529" s="93"/>
      <c r="E529" s="93"/>
      <c r="F529" s="93"/>
    </row>
    <row r="530" spans="3:6" ht="12.75" x14ac:dyDescent="0.2">
      <c r="C530" s="93"/>
      <c r="D530" s="93"/>
      <c r="E530" s="93"/>
      <c r="F530" s="93"/>
    </row>
    <row r="531" spans="3:6" ht="12.75" x14ac:dyDescent="0.2">
      <c r="C531" s="93"/>
      <c r="D531" s="93"/>
      <c r="E531" s="93"/>
      <c r="F531" s="93"/>
    </row>
    <row r="532" spans="3:6" ht="12.75" x14ac:dyDescent="0.2">
      <c r="C532" s="93"/>
      <c r="D532" s="93"/>
      <c r="E532" s="93"/>
      <c r="F532" s="93"/>
    </row>
    <row r="533" spans="3:6" ht="12.75" x14ac:dyDescent="0.2">
      <c r="C533" s="93"/>
      <c r="D533" s="93"/>
      <c r="E533" s="93"/>
      <c r="F533" s="93"/>
    </row>
    <row r="534" spans="3:6" ht="12.75" x14ac:dyDescent="0.2">
      <c r="C534" s="93"/>
      <c r="D534" s="93"/>
      <c r="E534" s="93"/>
      <c r="F534" s="93"/>
    </row>
    <row r="535" spans="3:6" ht="12.75" x14ac:dyDescent="0.2">
      <c r="C535" s="93"/>
      <c r="D535" s="93"/>
      <c r="E535" s="93"/>
      <c r="F535" s="93"/>
    </row>
    <row r="536" spans="3:6" ht="12.75" x14ac:dyDescent="0.2">
      <c r="C536" s="93"/>
      <c r="D536" s="93"/>
      <c r="E536" s="93"/>
      <c r="F536" s="93"/>
    </row>
    <row r="537" spans="3:6" ht="12.75" x14ac:dyDescent="0.2">
      <c r="C537" s="93"/>
      <c r="D537" s="93"/>
      <c r="E537" s="93"/>
      <c r="F537" s="93"/>
    </row>
    <row r="538" spans="3:6" ht="12.75" x14ac:dyDescent="0.2">
      <c r="C538" s="93"/>
      <c r="D538" s="93"/>
      <c r="E538" s="93"/>
      <c r="F538" s="93"/>
    </row>
    <row r="539" spans="3:6" ht="12.75" x14ac:dyDescent="0.2">
      <c r="C539" s="93"/>
      <c r="D539" s="93"/>
      <c r="E539" s="93"/>
      <c r="F539" s="93"/>
    </row>
    <row r="540" spans="3:6" ht="12.75" x14ac:dyDescent="0.2">
      <c r="C540" s="93"/>
      <c r="D540" s="93"/>
      <c r="E540" s="93"/>
      <c r="F540" s="93"/>
    </row>
    <row r="541" spans="3:6" ht="12.75" x14ac:dyDescent="0.2">
      <c r="C541" s="93"/>
      <c r="D541" s="93"/>
      <c r="E541" s="93"/>
      <c r="F541" s="93"/>
    </row>
    <row r="542" spans="3:6" ht="12.75" x14ac:dyDescent="0.2">
      <c r="C542" s="93"/>
      <c r="D542" s="93"/>
      <c r="E542" s="93"/>
      <c r="F542" s="93"/>
    </row>
    <row r="543" spans="3:6" ht="12.75" x14ac:dyDescent="0.2">
      <c r="C543" s="93"/>
      <c r="D543" s="93"/>
      <c r="E543" s="93"/>
      <c r="F543" s="93"/>
    </row>
    <row r="544" spans="3:6" ht="12.75" x14ac:dyDescent="0.2">
      <c r="C544" s="93"/>
      <c r="D544" s="93"/>
      <c r="E544" s="93"/>
      <c r="F544" s="93"/>
    </row>
    <row r="545" spans="3:6" ht="12.75" x14ac:dyDescent="0.2">
      <c r="C545" s="93"/>
      <c r="D545" s="93"/>
      <c r="E545" s="93"/>
      <c r="F545" s="93"/>
    </row>
    <row r="546" spans="3:6" ht="12.75" x14ac:dyDescent="0.2">
      <c r="C546" s="93"/>
      <c r="D546" s="93"/>
      <c r="E546" s="93"/>
      <c r="F546" s="93"/>
    </row>
    <row r="547" spans="3:6" ht="12.75" x14ac:dyDescent="0.2">
      <c r="C547" s="93"/>
      <c r="D547" s="93"/>
      <c r="E547" s="93"/>
      <c r="F547" s="93"/>
    </row>
    <row r="548" spans="3:6" ht="12.75" x14ac:dyDescent="0.2">
      <c r="C548" s="93"/>
      <c r="D548" s="93"/>
      <c r="E548" s="93"/>
      <c r="F548" s="93"/>
    </row>
    <row r="549" spans="3:6" ht="12.75" x14ac:dyDescent="0.2">
      <c r="C549" s="93"/>
      <c r="D549" s="93"/>
      <c r="E549" s="93"/>
      <c r="F549" s="93"/>
    </row>
    <row r="550" spans="3:6" ht="12.75" x14ac:dyDescent="0.2">
      <c r="C550" s="93"/>
      <c r="D550" s="93"/>
      <c r="E550" s="93"/>
      <c r="F550" s="93"/>
    </row>
    <row r="551" spans="3:6" ht="12.75" x14ac:dyDescent="0.2">
      <c r="C551" s="93"/>
      <c r="D551" s="93"/>
      <c r="E551" s="93"/>
      <c r="F551" s="93"/>
    </row>
    <row r="552" spans="3:6" ht="12.75" x14ac:dyDescent="0.2">
      <c r="C552" s="93"/>
      <c r="D552" s="93"/>
      <c r="E552" s="93"/>
      <c r="F552" s="93"/>
    </row>
    <row r="553" spans="3:6" ht="12.75" x14ac:dyDescent="0.2">
      <c r="C553" s="93"/>
      <c r="D553" s="93"/>
      <c r="E553" s="93"/>
      <c r="F553" s="93"/>
    </row>
    <row r="554" spans="3:6" ht="12.75" x14ac:dyDescent="0.2">
      <c r="C554" s="93"/>
      <c r="D554" s="93"/>
      <c r="E554" s="93"/>
      <c r="F554" s="93"/>
    </row>
    <row r="555" spans="3:6" ht="12.75" x14ac:dyDescent="0.2">
      <c r="C555" s="93"/>
      <c r="D555" s="93"/>
      <c r="E555" s="93"/>
      <c r="F555" s="93"/>
    </row>
    <row r="556" spans="3:6" ht="12.75" x14ac:dyDescent="0.2">
      <c r="C556" s="93"/>
      <c r="D556" s="93"/>
      <c r="E556" s="93"/>
      <c r="F556" s="93"/>
    </row>
    <row r="557" spans="3:6" ht="12.75" x14ac:dyDescent="0.2">
      <c r="C557" s="93"/>
      <c r="D557" s="93"/>
      <c r="E557" s="93"/>
      <c r="F557" s="93"/>
    </row>
    <row r="558" spans="3:6" ht="12.75" x14ac:dyDescent="0.2">
      <c r="C558" s="93"/>
      <c r="D558" s="93"/>
      <c r="E558" s="93"/>
      <c r="F558" s="93"/>
    </row>
    <row r="559" spans="3:6" ht="12.75" x14ac:dyDescent="0.2">
      <c r="C559" s="93"/>
      <c r="D559" s="93"/>
      <c r="E559" s="93"/>
      <c r="F559" s="93"/>
    </row>
    <row r="560" spans="3:6" ht="12.75" x14ac:dyDescent="0.2">
      <c r="C560" s="93"/>
      <c r="D560" s="93"/>
      <c r="E560" s="93"/>
      <c r="F560" s="93"/>
    </row>
    <row r="561" spans="3:6" ht="12.75" x14ac:dyDescent="0.2">
      <c r="C561" s="93"/>
      <c r="D561" s="93"/>
      <c r="E561" s="93"/>
      <c r="F561" s="93"/>
    </row>
    <row r="562" spans="3:6" ht="12.75" x14ac:dyDescent="0.2">
      <c r="C562" s="93"/>
      <c r="D562" s="93"/>
      <c r="E562" s="93"/>
      <c r="F562" s="93"/>
    </row>
    <row r="563" spans="3:6" ht="12.75" x14ac:dyDescent="0.2">
      <c r="C563" s="93"/>
      <c r="D563" s="93"/>
      <c r="E563" s="93"/>
      <c r="F563" s="93"/>
    </row>
    <row r="564" spans="3:6" ht="12.75" x14ac:dyDescent="0.2">
      <c r="C564" s="93"/>
      <c r="D564" s="93"/>
      <c r="E564" s="93"/>
      <c r="F564" s="93"/>
    </row>
    <row r="565" spans="3:6" ht="12.75" x14ac:dyDescent="0.2">
      <c r="C565" s="93"/>
      <c r="D565" s="93"/>
      <c r="E565" s="93"/>
      <c r="F565" s="93"/>
    </row>
    <row r="566" spans="3:6" ht="12.75" x14ac:dyDescent="0.2">
      <c r="C566" s="93"/>
      <c r="D566" s="93"/>
      <c r="E566" s="93"/>
      <c r="F566" s="93"/>
    </row>
    <row r="567" spans="3:6" ht="12.75" x14ac:dyDescent="0.2">
      <c r="C567" s="93"/>
      <c r="D567" s="93"/>
      <c r="E567" s="93"/>
      <c r="F567" s="93"/>
    </row>
    <row r="568" spans="3:6" ht="12.75" x14ac:dyDescent="0.2">
      <c r="C568" s="93"/>
      <c r="D568" s="93"/>
      <c r="E568" s="93"/>
      <c r="F568" s="93"/>
    </row>
    <row r="569" spans="3:6" ht="12.75" x14ac:dyDescent="0.2">
      <c r="C569" s="93"/>
      <c r="D569" s="93"/>
      <c r="E569" s="93"/>
      <c r="F569" s="93"/>
    </row>
    <row r="570" spans="3:6" ht="12.75" x14ac:dyDescent="0.2">
      <c r="C570" s="93"/>
      <c r="D570" s="93"/>
      <c r="E570" s="93"/>
      <c r="F570" s="93"/>
    </row>
    <row r="571" spans="3:6" ht="12.75" x14ac:dyDescent="0.2">
      <c r="C571" s="93"/>
      <c r="D571" s="93"/>
      <c r="E571" s="93"/>
      <c r="F571" s="93"/>
    </row>
    <row r="572" spans="3:6" ht="12.75" x14ac:dyDescent="0.2">
      <c r="C572" s="93"/>
      <c r="D572" s="93"/>
      <c r="E572" s="93"/>
      <c r="F572" s="93"/>
    </row>
    <row r="573" spans="3:6" ht="12.75" x14ac:dyDescent="0.2">
      <c r="C573" s="93"/>
      <c r="D573" s="93"/>
      <c r="E573" s="93"/>
      <c r="F573" s="93"/>
    </row>
    <row r="574" spans="3:6" ht="12.75" x14ac:dyDescent="0.2">
      <c r="C574" s="93"/>
      <c r="D574" s="93"/>
      <c r="E574" s="93"/>
      <c r="F574" s="93"/>
    </row>
    <row r="575" spans="3:6" ht="12.75" x14ac:dyDescent="0.2">
      <c r="C575" s="93"/>
      <c r="D575" s="93"/>
      <c r="E575" s="93"/>
      <c r="F575" s="93"/>
    </row>
    <row r="576" spans="3:6" ht="12.75" x14ac:dyDescent="0.2">
      <c r="C576" s="93"/>
      <c r="D576" s="93"/>
      <c r="E576" s="93"/>
      <c r="F576" s="93"/>
    </row>
    <row r="577" spans="3:6" ht="12.75" x14ac:dyDescent="0.2">
      <c r="C577" s="93"/>
      <c r="D577" s="93"/>
      <c r="E577" s="93"/>
      <c r="F577" s="93"/>
    </row>
    <row r="578" spans="3:6" ht="12.75" x14ac:dyDescent="0.2">
      <c r="C578" s="93"/>
      <c r="D578" s="93"/>
      <c r="E578" s="93"/>
      <c r="F578" s="93"/>
    </row>
    <row r="579" spans="3:6" ht="12.75" x14ac:dyDescent="0.2">
      <c r="C579" s="93"/>
      <c r="D579" s="93"/>
      <c r="E579" s="93"/>
      <c r="F579" s="93"/>
    </row>
    <row r="580" spans="3:6" ht="12.75" x14ac:dyDescent="0.2">
      <c r="C580" s="93"/>
      <c r="D580" s="93"/>
      <c r="E580" s="93"/>
      <c r="F580" s="93"/>
    </row>
    <row r="581" spans="3:6" ht="12.75" x14ac:dyDescent="0.2">
      <c r="C581" s="93"/>
      <c r="D581" s="93"/>
      <c r="E581" s="93"/>
      <c r="F581" s="93"/>
    </row>
    <row r="582" spans="3:6" ht="12.75" x14ac:dyDescent="0.2">
      <c r="C582" s="93"/>
      <c r="D582" s="93"/>
      <c r="E582" s="93"/>
      <c r="F582" s="93"/>
    </row>
    <row r="583" spans="3:6" ht="12.75" x14ac:dyDescent="0.2">
      <c r="C583" s="93"/>
      <c r="D583" s="93"/>
      <c r="E583" s="93"/>
      <c r="F583" s="93"/>
    </row>
    <row r="584" spans="3:6" ht="12.75" x14ac:dyDescent="0.2">
      <c r="C584" s="93"/>
      <c r="D584" s="93"/>
      <c r="E584" s="93"/>
      <c r="F584" s="93"/>
    </row>
    <row r="585" spans="3:6" ht="12.75" x14ac:dyDescent="0.2">
      <c r="C585" s="93"/>
      <c r="D585" s="93"/>
      <c r="E585" s="93"/>
      <c r="F585" s="93"/>
    </row>
    <row r="586" spans="3:6" ht="12.75" x14ac:dyDescent="0.2">
      <c r="C586" s="93"/>
      <c r="D586" s="93"/>
      <c r="E586" s="93"/>
      <c r="F586" s="93"/>
    </row>
    <row r="587" spans="3:6" ht="12.75" x14ac:dyDescent="0.2">
      <c r="C587" s="93"/>
      <c r="D587" s="93"/>
      <c r="E587" s="93"/>
      <c r="F587" s="93"/>
    </row>
    <row r="588" spans="3:6" ht="12.75" x14ac:dyDescent="0.2">
      <c r="C588" s="93"/>
      <c r="D588" s="93"/>
      <c r="E588" s="93"/>
      <c r="F588" s="93"/>
    </row>
    <row r="589" spans="3:6" ht="12.75" x14ac:dyDescent="0.2">
      <c r="C589" s="93"/>
      <c r="D589" s="93"/>
      <c r="E589" s="93"/>
      <c r="F589" s="93"/>
    </row>
    <row r="590" spans="3:6" ht="12.75" x14ac:dyDescent="0.2">
      <c r="C590" s="93"/>
      <c r="D590" s="93"/>
      <c r="E590" s="93"/>
      <c r="F590" s="93"/>
    </row>
    <row r="591" spans="3:6" ht="12.75" x14ac:dyDescent="0.2">
      <c r="C591" s="93"/>
      <c r="D591" s="93"/>
      <c r="E591" s="93"/>
      <c r="F591" s="93"/>
    </row>
    <row r="592" spans="3:6" ht="12.75" x14ac:dyDescent="0.2">
      <c r="C592" s="93"/>
      <c r="D592" s="93"/>
      <c r="E592" s="93"/>
      <c r="F592" s="93"/>
    </row>
    <row r="593" spans="3:6" ht="12.75" x14ac:dyDescent="0.2">
      <c r="C593" s="93"/>
      <c r="D593" s="93"/>
      <c r="E593" s="93"/>
      <c r="F593" s="93"/>
    </row>
    <row r="594" spans="3:6" ht="12.75" x14ac:dyDescent="0.2">
      <c r="C594" s="93"/>
      <c r="D594" s="93"/>
      <c r="E594" s="93"/>
      <c r="F594" s="93"/>
    </row>
    <row r="595" spans="3:6" ht="12.75" x14ac:dyDescent="0.2">
      <c r="C595" s="93"/>
      <c r="D595" s="93"/>
      <c r="E595" s="93"/>
      <c r="F595" s="93"/>
    </row>
    <row r="596" spans="3:6" ht="12.75" x14ac:dyDescent="0.2">
      <c r="C596" s="93"/>
      <c r="D596" s="93"/>
      <c r="E596" s="93"/>
      <c r="F596" s="93"/>
    </row>
    <row r="597" spans="3:6" ht="12.75" x14ac:dyDescent="0.2">
      <c r="C597" s="93"/>
      <c r="D597" s="93"/>
      <c r="E597" s="93"/>
      <c r="F597" s="93"/>
    </row>
    <row r="598" spans="3:6" ht="12.75" x14ac:dyDescent="0.2">
      <c r="C598" s="93"/>
      <c r="D598" s="93"/>
      <c r="E598" s="93"/>
      <c r="F598" s="93"/>
    </row>
    <row r="599" spans="3:6" ht="12.75" x14ac:dyDescent="0.2">
      <c r="C599" s="93"/>
      <c r="D599" s="93"/>
      <c r="E599" s="93"/>
      <c r="F599" s="93"/>
    </row>
    <row r="600" spans="3:6" ht="12.75" x14ac:dyDescent="0.2">
      <c r="C600" s="93"/>
      <c r="D600" s="93"/>
      <c r="E600" s="93"/>
      <c r="F600" s="93"/>
    </row>
    <row r="601" spans="3:6" ht="12.75" x14ac:dyDescent="0.2">
      <c r="C601" s="93"/>
      <c r="D601" s="93"/>
      <c r="E601" s="93"/>
      <c r="F601" s="93"/>
    </row>
    <row r="602" spans="3:6" ht="12.75" x14ac:dyDescent="0.2">
      <c r="C602" s="93"/>
      <c r="D602" s="93"/>
      <c r="E602" s="93"/>
      <c r="F602" s="93"/>
    </row>
    <row r="603" spans="3:6" ht="12.75" x14ac:dyDescent="0.2">
      <c r="C603" s="93"/>
      <c r="D603" s="93"/>
      <c r="E603" s="93"/>
      <c r="F603" s="93"/>
    </row>
    <row r="604" spans="3:6" ht="12.75" x14ac:dyDescent="0.2">
      <c r="C604" s="93"/>
      <c r="D604" s="93"/>
      <c r="E604" s="93"/>
      <c r="F604" s="93"/>
    </row>
    <row r="605" spans="3:6" ht="12.75" x14ac:dyDescent="0.2">
      <c r="C605" s="93"/>
      <c r="D605" s="93"/>
      <c r="E605" s="93"/>
      <c r="F605" s="93"/>
    </row>
    <row r="606" spans="3:6" ht="12.75" x14ac:dyDescent="0.2">
      <c r="C606" s="93"/>
      <c r="D606" s="93"/>
      <c r="E606" s="93"/>
      <c r="F606" s="93"/>
    </row>
    <row r="607" spans="3:6" ht="12.75" x14ac:dyDescent="0.2">
      <c r="C607" s="93"/>
      <c r="D607" s="93"/>
      <c r="E607" s="93"/>
      <c r="F607" s="93"/>
    </row>
    <row r="608" spans="3:6" ht="12.75" x14ac:dyDescent="0.2">
      <c r="C608" s="93"/>
      <c r="D608" s="93"/>
      <c r="E608" s="93"/>
      <c r="F608" s="93"/>
    </row>
    <row r="609" spans="3:6" ht="12.75" x14ac:dyDescent="0.2">
      <c r="C609" s="93"/>
      <c r="D609" s="93"/>
      <c r="E609" s="93"/>
      <c r="F609" s="93"/>
    </row>
    <row r="610" spans="3:6" ht="12.75" x14ac:dyDescent="0.2">
      <c r="C610" s="93"/>
      <c r="D610" s="93"/>
      <c r="E610" s="93"/>
      <c r="F610" s="93"/>
    </row>
    <row r="611" spans="3:6" ht="12.75" x14ac:dyDescent="0.2">
      <c r="C611" s="93"/>
      <c r="D611" s="93"/>
      <c r="E611" s="93"/>
      <c r="F611" s="93"/>
    </row>
    <row r="612" spans="3:6" ht="12.75" x14ac:dyDescent="0.2">
      <c r="C612" s="93"/>
      <c r="D612" s="93"/>
      <c r="E612" s="93"/>
      <c r="F612" s="93"/>
    </row>
    <row r="613" spans="3:6" ht="12.75" x14ac:dyDescent="0.2">
      <c r="C613" s="93"/>
      <c r="D613" s="93"/>
      <c r="E613" s="93"/>
      <c r="F613" s="93"/>
    </row>
    <row r="614" spans="3:6" ht="12.75" x14ac:dyDescent="0.2">
      <c r="C614" s="93"/>
      <c r="D614" s="93"/>
      <c r="E614" s="93"/>
      <c r="F614" s="93"/>
    </row>
    <row r="615" spans="3:6" ht="12.75" x14ac:dyDescent="0.2">
      <c r="C615" s="93"/>
      <c r="D615" s="93"/>
      <c r="E615" s="93"/>
      <c r="F615" s="93"/>
    </row>
    <row r="616" spans="3:6" ht="12.75" x14ac:dyDescent="0.2">
      <c r="C616" s="93"/>
      <c r="D616" s="93"/>
      <c r="E616" s="93"/>
      <c r="F616" s="93"/>
    </row>
    <row r="617" spans="3:6" ht="12.75" x14ac:dyDescent="0.2">
      <c r="C617" s="93"/>
      <c r="D617" s="93"/>
      <c r="E617" s="93"/>
      <c r="F617" s="93"/>
    </row>
    <row r="618" spans="3:6" ht="12.75" x14ac:dyDescent="0.2">
      <c r="C618" s="93"/>
      <c r="D618" s="93"/>
      <c r="E618" s="93"/>
      <c r="F618" s="93"/>
    </row>
    <row r="619" spans="3:6" ht="12.75" x14ac:dyDescent="0.2">
      <c r="C619" s="93"/>
      <c r="D619" s="93"/>
      <c r="E619" s="93"/>
      <c r="F619" s="93"/>
    </row>
    <row r="620" spans="3:6" ht="12.75" x14ac:dyDescent="0.2">
      <c r="C620" s="93"/>
      <c r="D620" s="93"/>
      <c r="E620" s="93"/>
      <c r="F620" s="93"/>
    </row>
    <row r="621" spans="3:6" ht="12.75" x14ac:dyDescent="0.2">
      <c r="C621" s="93"/>
      <c r="D621" s="93"/>
      <c r="E621" s="93"/>
      <c r="F621" s="93"/>
    </row>
    <row r="622" spans="3:6" ht="12.75" x14ac:dyDescent="0.2">
      <c r="C622" s="93"/>
      <c r="D622" s="93"/>
      <c r="E622" s="93"/>
      <c r="F622" s="93"/>
    </row>
    <row r="623" spans="3:6" ht="12.75" x14ac:dyDescent="0.2">
      <c r="C623" s="93"/>
      <c r="D623" s="93"/>
      <c r="E623" s="93"/>
      <c r="F623" s="93"/>
    </row>
    <row r="624" spans="3:6" ht="12.75" x14ac:dyDescent="0.2">
      <c r="C624" s="93"/>
      <c r="D624" s="93"/>
      <c r="E624" s="93"/>
      <c r="F624" s="93"/>
    </row>
    <row r="625" spans="3:6" ht="12.75" x14ac:dyDescent="0.2">
      <c r="C625" s="93"/>
      <c r="D625" s="93"/>
      <c r="E625" s="93"/>
      <c r="F625" s="93"/>
    </row>
    <row r="626" spans="3:6" ht="12.75" x14ac:dyDescent="0.2">
      <c r="C626" s="93"/>
      <c r="D626" s="93"/>
      <c r="E626" s="93"/>
      <c r="F626" s="93"/>
    </row>
    <row r="627" spans="3:6" ht="12.75" x14ac:dyDescent="0.2">
      <c r="C627" s="93"/>
      <c r="D627" s="93"/>
      <c r="E627" s="93"/>
      <c r="F627" s="93"/>
    </row>
    <row r="628" spans="3:6" ht="12.75" x14ac:dyDescent="0.2">
      <c r="C628" s="93"/>
      <c r="D628" s="93"/>
      <c r="E628" s="93"/>
      <c r="F628" s="93"/>
    </row>
    <row r="629" spans="3:6" ht="12.75" x14ac:dyDescent="0.2">
      <c r="C629" s="93"/>
      <c r="D629" s="93"/>
      <c r="E629" s="93"/>
      <c r="F629" s="93"/>
    </row>
    <row r="630" spans="3:6" ht="12.75" x14ac:dyDescent="0.2">
      <c r="C630" s="93"/>
      <c r="D630" s="93"/>
      <c r="E630" s="93"/>
      <c r="F630" s="93"/>
    </row>
    <row r="631" spans="3:6" ht="12.75" x14ac:dyDescent="0.2">
      <c r="C631" s="93"/>
      <c r="D631" s="93"/>
      <c r="E631" s="93"/>
      <c r="F631" s="93"/>
    </row>
    <row r="632" spans="3:6" ht="12.75" x14ac:dyDescent="0.2">
      <c r="C632" s="93"/>
      <c r="D632" s="93"/>
      <c r="E632" s="93"/>
      <c r="F632" s="93"/>
    </row>
    <row r="633" spans="3:6" ht="12.75" x14ac:dyDescent="0.2">
      <c r="C633" s="93"/>
      <c r="D633" s="93"/>
      <c r="E633" s="93"/>
      <c r="F633" s="93"/>
    </row>
    <row r="634" spans="3:6" ht="12.75" x14ac:dyDescent="0.2">
      <c r="C634" s="93"/>
      <c r="D634" s="93"/>
      <c r="E634" s="93"/>
      <c r="F634" s="93"/>
    </row>
    <row r="635" spans="3:6" ht="12.75" x14ac:dyDescent="0.2">
      <c r="C635" s="93"/>
      <c r="D635" s="93"/>
      <c r="E635" s="93"/>
      <c r="F635" s="93"/>
    </row>
    <row r="636" spans="3:6" ht="12.75" x14ac:dyDescent="0.2">
      <c r="C636" s="93"/>
      <c r="D636" s="93"/>
      <c r="E636" s="93"/>
      <c r="F636" s="93"/>
    </row>
    <row r="637" spans="3:6" ht="12.75" x14ac:dyDescent="0.2">
      <c r="C637" s="93"/>
      <c r="D637" s="93"/>
      <c r="E637" s="93"/>
      <c r="F637" s="93"/>
    </row>
    <row r="638" spans="3:6" ht="12.75" x14ac:dyDescent="0.2">
      <c r="C638" s="93"/>
      <c r="D638" s="93"/>
      <c r="E638" s="93"/>
      <c r="F638" s="93"/>
    </row>
    <row r="639" spans="3:6" ht="12.75" x14ac:dyDescent="0.2">
      <c r="C639" s="93"/>
      <c r="D639" s="93"/>
      <c r="E639" s="93"/>
      <c r="F639" s="93"/>
    </row>
    <row r="640" spans="3:6" ht="12.75" x14ac:dyDescent="0.2">
      <c r="C640" s="93"/>
      <c r="D640" s="93"/>
      <c r="E640" s="93"/>
      <c r="F640" s="93"/>
    </row>
    <row r="641" spans="3:6" ht="12.75" x14ac:dyDescent="0.2">
      <c r="C641" s="93"/>
      <c r="D641" s="93"/>
      <c r="E641" s="93"/>
      <c r="F641" s="93"/>
    </row>
    <row r="642" spans="3:6" ht="12.75" x14ac:dyDescent="0.2">
      <c r="C642" s="93"/>
      <c r="D642" s="93"/>
      <c r="E642" s="93"/>
      <c r="F642" s="93"/>
    </row>
    <row r="643" spans="3:6" ht="12.75" x14ac:dyDescent="0.2">
      <c r="C643" s="93"/>
      <c r="D643" s="93"/>
      <c r="E643" s="93"/>
      <c r="F643" s="93"/>
    </row>
    <row r="644" spans="3:6" ht="12.75" x14ac:dyDescent="0.2">
      <c r="C644" s="93"/>
      <c r="D644" s="93"/>
      <c r="E644" s="93"/>
      <c r="F644" s="93"/>
    </row>
    <row r="645" spans="3:6" ht="12.75" x14ac:dyDescent="0.2">
      <c r="C645" s="93"/>
      <c r="D645" s="93"/>
      <c r="E645" s="93"/>
      <c r="F645" s="93"/>
    </row>
    <row r="646" spans="3:6" ht="12.75" x14ac:dyDescent="0.2">
      <c r="C646" s="93"/>
      <c r="D646" s="93"/>
      <c r="E646" s="93"/>
      <c r="F646" s="93"/>
    </row>
    <row r="647" spans="3:6" ht="12.75" x14ac:dyDescent="0.2">
      <c r="C647" s="93"/>
      <c r="D647" s="93"/>
      <c r="E647" s="93"/>
      <c r="F647" s="93"/>
    </row>
    <row r="648" spans="3:6" ht="12.75" x14ac:dyDescent="0.2">
      <c r="C648" s="93"/>
      <c r="D648" s="93"/>
      <c r="E648" s="93"/>
      <c r="F648" s="93"/>
    </row>
    <row r="649" spans="3:6" ht="12.75" x14ac:dyDescent="0.2">
      <c r="C649" s="93"/>
      <c r="D649" s="93"/>
      <c r="E649" s="93"/>
      <c r="F649" s="93"/>
    </row>
    <row r="650" spans="3:6" ht="12.75" x14ac:dyDescent="0.2">
      <c r="C650" s="93"/>
      <c r="D650" s="93"/>
      <c r="E650" s="93"/>
      <c r="F650" s="93"/>
    </row>
    <row r="651" spans="3:6" ht="12.75" x14ac:dyDescent="0.2">
      <c r="C651" s="93"/>
      <c r="D651" s="93"/>
      <c r="E651" s="93"/>
      <c r="F651" s="93"/>
    </row>
    <row r="652" spans="3:6" ht="12.75" x14ac:dyDescent="0.2">
      <c r="C652" s="93"/>
      <c r="D652" s="93"/>
      <c r="E652" s="93"/>
      <c r="F652" s="93"/>
    </row>
    <row r="653" spans="3:6" ht="12.75" x14ac:dyDescent="0.2">
      <c r="C653" s="93"/>
      <c r="D653" s="93"/>
      <c r="E653" s="93"/>
      <c r="F653" s="93"/>
    </row>
    <row r="654" spans="3:6" ht="12.75" x14ac:dyDescent="0.2">
      <c r="C654" s="93"/>
      <c r="D654" s="93"/>
      <c r="E654" s="93"/>
      <c r="F654" s="93"/>
    </row>
    <row r="655" spans="3:6" ht="12.75" x14ac:dyDescent="0.2">
      <c r="C655" s="93"/>
      <c r="D655" s="93"/>
      <c r="E655" s="93"/>
      <c r="F655" s="93"/>
    </row>
    <row r="656" spans="3:6" ht="12.75" x14ac:dyDescent="0.2">
      <c r="C656" s="93"/>
      <c r="D656" s="93"/>
      <c r="E656" s="93"/>
      <c r="F656" s="93"/>
    </row>
    <row r="657" spans="3:6" ht="12.75" x14ac:dyDescent="0.2">
      <c r="C657" s="93"/>
      <c r="D657" s="93"/>
      <c r="E657" s="93"/>
      <c r="F657" s="93"/>
    </row>
    <row r="658" spans="3:6" ht="12.75" x14ac:dyDescent="0.2">
      <c r="C658" s="93"/>
      <c r="D658" s="93"/>
      <c r="E658" s="93"/>
      <c r="F658" s="93"/>
    </row>
    <row r="659" spans="3:6" ht="12.75" x14ac:dyDescent="0.2">
      <c r="C659" s="93"/>
      <c r="D659" s="93"/>
      <c r="E659" s="93"/>
      <c r="F659" s="93"/>
    </row>
    <row r="660" spans="3:6" ht="12.75" x14ac:dyDescent="0.2">
      <c r="C660" s="93"/>
      <c r="D660" s="93"/>
      <c r="E660" s="93"/>
      <c r="F660" s="93"/>
    </row>
    <row r="661" spans="3:6" ht="12.75" x14ac:dyDescent="0.2">
      <c r="C661" s="93"/>
      <c r="D661" s="93"/>
      <c r="E661" s="93"/>
      <c r="F661" s="93"/>
    </row>
    <row r="662" spans="3:6" ht="12.75" x14ac:dyDescent="0.2">
      <c r="C662" s="93"/>
      <c r="D662" s="93"/>
      <c r="E662" s="93"/>
      <c r="F662" s="93"/>
    </row>
    <row r="663" spans="3:6" ht="12.75" x14ac:dyDescent="0.2">
      <c r="C663" s="93"/>
      <c r="D663" s="93"/>
      <c r="E663" s="93"/>
      <c r="F663" s="93"/>
    </row>
    <row r="664" spans="3:6" ht="12.75" x14ac:dyDescent="0.2">
      <c r="C664" s="93"/>
      <c r="D664" s="93"/>
      <c r="E664" s="93"/>
      <c r="F664" s="93"/>
    </row>
    <row r="665" spans="3:6" ht="12.75" x14ac:dyDescent="0.2">
      <c r="C665" s="93"/>
      <c r="D665" s="93"/>
      <c r="E665" s="93"/>
      <c r="F665" s="93"/>
    </row>
    <row r="666" spans="3:6" ht="12.75" x14ac:dyDescent="0.2">
      <c r="C666" s="93"/>
      <c r="D666" s="93"/>
      <c r="E666" s="93"/>
      <c r="F666" s="93"/>
    </row>
    <row r="667" spans="3:6" ht="12.75" x14ac:dyDescent="0.2">
      <c r="C667" s="93"/>
      <c r="D667" s="93"/>
      <c r="E667" s="93"/>
      <c r="F667" s="93"/>
    </row>
    <row r="668" spans="3:6" ht="12.75" x14ac:dyDescent="0.2">
      <c r="C668" s="93"/>
      <c r="D668" s="93"/>
      <c r="E668" s="93"/>
      <c r="F668" s="93"/>
    </row>
    <row r="669" spans="3:6" ht="12.75" x14ac:dyDescent="0.2">
      <c r="C669" s="93"/>
      <c r="D669" s="93"/>
      <c r="E669" s="93"/>
      <c r="F669" s="93"/>
    </row>
    <row r="670" spans="3:6" ht="12.75" x14ac:dyDescent="0.2">
      <c r="C670" s="93"/>
      <c r="D670" s="93"/>
      <c r="E670" s="93"/>
      <c r="F670" s="93"/>
    </row>
    <row r="671" spans="3:6" ht="12.75" x14ac:dyDescent="0.2">
      <c r="C671" s="93"/>
      <c r="D671" s="93"/>
      <c r="E671" s="93"/>
      <c r="F671" s="93"/>
    </row>
    <row r="672" spans="3:6" ht="12.75" x14ac:dyDescent="0.2">
      <c r="C672" s="93"/>
      <c r="D672" s="93"/>
      <c r="E672" s="93"/>
      <c r="F672" s="93"/>
    </row>
    <row r="673" spans="3:6" ht="12.75" x14ac:dyDescent="0.2">
      <c r="C673" s="93"/>
      <c r="D673" s="93"/>
      <c r="E673" s="93"/>
      <c r="F673" s="93"/>
    </row>
    <row r="674" spans="3:6" ht="12.75" x14ac:dyDescent="0.2">
      <c r="C674" s="93"/>
      <c r="D674" s="93"/>
      <c r="E674" s="93"/>
      <c r="F674" s="93"/>
    </row>
    <row r="675" spans="3:6" ht="12.75" x14ac:dyDescent="0.2">
      <c r="C675" s="93"/>
      <c r="D675" s="93"/>
      <c r="E675" s="93"/>
      <c r="F675" s="93"/>
    </row>
    <row r="676" spans="3:6" ht="12.75" x14ac:dyDescent="0.2">
      <c r="C676" s="93"/>
      <c r="D676" s="93"/>
      <c r="E676" s="93"/>
      <c r="F676" s="93"/>
    </row>
    <row r="677" spans="3:6" ht="12.75" x14ac:dyDescent="0.2">
      <c r="C677" s="93"/>
      <c r="D677" s="93"/>
      <c r="E677" s="93"/>
      <c r="F677" s="93"/>
    </row>
    <row r="678" spans="3:6" ht="12.75" x14ac:dyDescent="0.2">
      <c r="C678" s="93"/>
      <c r="D678" s="93"/>
      <c r="E678" s="93"/>
      <c r="F678" s="93"/>
    </row>
    <row r="679" spans="3:6" ht="12.75" x14ac:dyDescent="0.2">
      <c r="C679" s="93"/>
      <c r="D679" s="93"/>
      <c r="E679" s="93"/>
      <c r="F679" s="93"/>
    </row>
    <row r="680" spans="3:6" ht="12.75" x14ac:dyDescent="0.2">
      <c r="C680" s="93"/>
      <c r="D680" s="93"/>
      <c r="E680" s="93"/>
      <c r="F680" s="93"/>
    </row>
    <row r="681" spans="3:6" ht="12.75" x14ac:dyDescent="0.2">
      <c r="C681" s="93"/>
      <c r="D681" s="93"/>
      <c r="E681" s="93"/>
      <c r="F681" s="93"/>
    </row>
    <row r="682" spans="3:6" ht="12.75" x14ac:dyDescent="0.2">
      <c r="C682" s="93"/>
      <c r="D682" s="93"/>
      <c r="E682" s="93"/>
      <c r="F682" s="93"/>
    </row>
    <row r="683" spans="3:6" ht="12.75" x14ac:dyDescent="0.2">
      <c r="C683" s="93"/>
      <c r="D683" s="93"/>
      <c r="E683" s="93"/>
      <c r="F683" s="93"/>
    </row>
    <row r="684" spans="3:6" ht="12.75" x14ac:dyDescent="0.2">
      <c r="C684" s="93"/>
      <c r="D684" s="93"/>
      <c r="E684" s="93"/>
      <c r="F684" s="93"/>
    </row>
    <row r="685" spans="3:6" ht="12.75" x14ac:dyDescent="0.2">
      <c r="C685" s="93"/>
      <c r="D685" s="93"/>
      <c r="E685" s="93"/>
      <c r="F685" s="93"/>
    </row>
    <row r="686" spans="3:6" ht="12.75" x14ac:dyDescent="0.2">
      <c r="C686" s="93"/>
      <c r="D686" s="93"/>
      <c r="E686" s="93"/>
      <c r="F686" s="93"/>
    </row>
    <row r="687" spans="3:6" ht="12.75" x14ac:dyDescent="0.2">
      <c r="C687" s="93"/>
      <c r="D687" s="93"/>
      <c r="E687" s="93"/>
      <c r="F687" s="93"/>
    </row>
    <row r="688" spans="3:6" ht="12.75" x14ac:dyDescent="0.2">
      <c r="C688" s="93"/>
      <c r="D688" s="93"/>
      <c r="E688" s="93"/>
      <c r="F688" s="93"/>
    </row>
    <row r="689" spans="3:6" ht="12.75" x14ac:dyDescent="0.2">
      <c r="C689" s="93"/>
      <c r="D689" s="93"/>
      <c r="E689" s="93"/>
      <c r="F689" s="93"/>
    </row>
    <row r="690" spans="3:6" ht="12.75" x14ac:dyDescent="0.2">
      <c r="C690" s="93"/>
      <c r="D690" s="93"/>
      <c r="E690" s="93"/>
      <c r="F690" s="93"/>
    </row>
    <row r="691" spans="3:6" ht="12.75" x14ac:dyDescent="0.2">
      <c r="C691" s="93"/>
      <c r="D691" s="93"/>
      <c r="E691" s="93"/>
      <c r="F691" s="93"/>
    </row>
    <row r="692" spans="3:6" ht="12.75" x14ac:dyDescent="0.2">
      <c r="C692" s="93"/>
      <c r="D692" s="93"/>
      <c r="E692" s="93"/>
      <c r="F692" s="93"/>
    </row>
    <row r="693" spans="3:6" ht="12.75" x14ac:dyDescent="0.2">
      <c r="C693" s="93"/>
      <c r="D693" s="93"/>
      <c r="E693" s="93"/>
      <c r="F693" s="93"/>
    </row>
    <row r="694" spans="3:6" ht="12.75" x14ac:dyDescent="0.2">
      <c r="C694" s="93"/>
      <c r="D694" s="93"/>
      <c r="E694" s="93"/>
      <c r="F694" s="93"/>
    </row>
    <row r="695" spans="3:6" ht="12.75" x14ac:dyDescent="0.2">
      <c r="C695" s="93"/>
      <c r="D695" s="93"/>
      <c r="E695" s="93"/>
      <c r="F695" s="93"/>
    </row>
    <row r="696" spans="3:6" ht="12.75" x14ac:dyDescent="0.2">
      <c r="C696" s="93"/>
      <c r="D696" s="93"/>
      <c r="E696" s="93"/>
      <c r="F696" s="93"/>
    </row>
    <row r="697" spans="3:6" ht="12.75" x14ac:dyDescent="0.2">
      <c r="C697" s="93"/>
      <c r="D697" s="93"/>
      <c r="E697" s="93"/>
      <c r="F697" s="93"/>
    </row>
    <row r="698" spans="3:6" ht="12.75" x14ac:dyDescent="0.2">
      <c r="C698" s="93"/>
      <c r="D698" s="93"/>
      <c r="E698" s="93"/>
      <c r="F698" s="93"/>
    </row>
    <row r="699" spans="3:6" ht="12.75" x14ac:dyDescent="0.2">
      <c r="C699" s="93"/>
      <c r="D699" s="93"/>
      <c r="E699" s="93"/>
      <c r="F699" s="93"/>
    </row>
    <row r="700" spans="3:6" ht="12.75" x14ac:dyDescent="0.2">
      <c r="C700" s="93"/>
      <c r="D700" s="93"/>
      <c r="E700" s="93"/>
      <c r="F700" s="93"/>
    </row>
    <row r="701" spans="3:6" ht="12.75" x14ac:dyDescent="0.2">
      <c r="C701" s="93"/>
      <c r="D701" s="93"/>
      <c r="E701" s="93"/>
      <c r="F701" s="93"/>
    </row>
    <row r="702" spans="3:6" ht="12.75" x14ac:dyDescent="0.2">
      <c r="C702" s="93"/>
      <c r="D702" s="93"/>
      <c r="E702" s="93"/>
      <c r="F702" s="93"/>
    </row>
    <row r="703" spans="3:6" ht="12.75" x14ac:dyDescent="0.2">
      <c r="C703" s="93"/>
      <c r="D703" s="93"/>
      <c r="E703" s="93"/>
      <c r="F703" s="93"/>
    </row>
    <row r="704" spans="3:6" ht="12.75" x14ac:dyDescent="0.2">
      <c r="C704" s="93"/>
      <c r="D704" s="93"/>
      <c r="E704" s="93"/>
      <c r="F704" s="93"/>
    </row>
    <row r="705" spans="3:6" ht="12.75" x14ac:dyDescent="0.2">
      <c r="C705" s="93"/>
      <c r="D705" s="93"/>
      <c r="E705" s="93"/>
      <c r="F705" s="93"/>
    </row>
    <row r="706" spans="3:6" ht="12.75" x14ac:dyDescent="0.2">
      <c r="C706" s="93"/>
      <c r="D706" s="93"/>
      <c r="E706" s="93"/>
      <c r="F706" s="93"/>
    </row>
    <row r="707" spans="3:6" ht="12.75" x14ac:dyDescent="0.2">
      <c r="C707" s="93"/>
      <c r="D707" s="93"/>
      <c r="E707" s="93"/>
      <c r="F707" s="93"/>
    </row>
    <row r="708" spans="3:6" ht="12.75" x14ac:dyDescent="0.2">
      <c r="C708" s="93"/>
      <c r="D708" s="93"/>
      <c r="E708" s="93"/>
      <c r="F708" s="93"/>
    </row>
    <row r="709" spans="3:6" ht="12.75" x14ac:dyDescent="0.2">
      <c r="C709" s="93"/>
      <c r="D709" s="93"/>
      <c r="E709" s="93"/>
      <c r="F709" s="93"/>
    </row>
    <row r="710" spans="3:6" ht="12.75" x14ac:dyDescent="0.2">
      <c r="C710" s="93"/>
      <c r="D710" s="93"/>
      <c r="E710" s="93"/>
      <c r="F710" s="93"/>
    </row>
    <row r="711" spans="3:6" ht="12.75" x14ac:dyDescent="0.2">
      <c r="C711" s="93"/>
      <c r="D711" s="93"/>
      <c r="E711" s="93"/>
      <c r="F711" s="93"/>
    </row>
    <row r="712" spans="3:6" ht="12.75" x14ac:dyDescent="0.2">
      <c r="C712" s="93"/>
      <c r="D712" s="93"/>
      <c r="E712" s="93"/>
      <c r="F712" s="93"/>
    </row>
    <row r="713" spans="3:6" ht="12.75" x14ac:dyDescent="0.2">
      <c r="C713" s="93"/>
      <c r="D713" s="93"/>
      <c r="E713" s="93"/>
      <c r="F713" s="93"/>
    </row>
    <row r="714" spans="3:6" ht="12.75" x14ac:dyDescent="0.2">
      <c r="C714" s="93"/>
      <c r="D714" s="93"/>
      <c r="E714" s="93"/>
      <c r="F714" s="93"/>
    </row>
    <row r="715" spans="3:6" ht="12.75" x14ac:dyDescent="0.2">
      <c r="C715" s="93"/>
      <c r="D715" s="93"/>
      <c r="E715" s="93"/>
      <c r="F715" s="93"/>
    </row>
    <row r="716" spans="3:6" ht="12.75" x14ac:dyDescent="0.2">
      <c r="C716" s="93"/>
      <c r="D716" s="93"/>
      <c r="E716" s="93"/>
      <c r="F716" s="93"/>
    </row>
    <row r="717" spans="3:6" ht="12.75" x14ac:dyDescent="0.2">
      <c r="C717" s="93"/>
      <c r="D717" s="93"/>
      <c r="E717" s="93"/>
      <c r="F717" s="93"/>
    </row>
    <row r="718" spans="3:6" ht="12.75" x14ac:dyDescent="0.2">
      <c r="C718" s="93"/>
      <c r="D718" s="93"/>
      <c r="E718" s="93"/>
      <c r="F718" s="93"/>
    </row>
    <row r="719" spans="3:6" ht="12.75" x14ac:dyDescent="0.2">
      <c r="C719" s="93"/>
      <c r="D719" s="93"/>
      <c r="E719" s="93"/>
      <c r="F719" s="93"/>
    </row>
    <row r="720" spans="3:6" ht="12.75" x14ac:dyDescent="0.2">
      <c r="C720" s="93"/>
      <c r="D720" s="93"/>
      <c r="E720" s="93"/>
      <c r="F720" s="93"/>
    </row>
    <row r="721" spans="3:6" ht="12.75" x14ac:dyDescent="0.2">
      <c r="C721" s="93"/>
      <c r="D721" s="93"/>
      <c r="E721" s="93"/>
      <c r="F721" s="93"/>
    </row>
    <row r="722" spans="3:6" ht="12.75" x14ac:dyDescent="0.2">
      <c r="C722" s="93"/>
      <c r="D722" s="93"/>
      <c r="E722" s="93"/>
      <c r="F722" s="93"/>
    </row>
    <row r="723" spans="3:6" ht="12.75" x14ac:dyDescent="0.2">
      <c r="C723" s="93"/>
      <c r="D723" s="93"/>
      <c r="E723" s="93"/>
      <c r="F723" s="93"/>
    </row>
    <row r="724" spans="3:6" ht="12.75" x14ac:dyDescent="0.2">
      <c r="C724" s="93"/>
      <c r="D724" s="93"/>
      <c r="E724" s="93"/>
      <c r="F724" s="93"/>
    </row>
    <row r="725" spans="3:6" ht="12.75" x14ac:dyDescent="0.2">
      <c r="C725" s="93"/>
      <c r="D725" s="93"/>
      <c r="E725" s="93"/>
      <c r="F725" s="93"/>
    </row>
    <row r="726" spans="3:6" ht="12.75" x14ac:dyDescent="0.2">
      <c r="C726" s="93"/>
      <c r="D726" s="93"/>
      <c r="E726" s="93"/>
      <c r="F726" s="93"/>
    </row>
    <row r="727" spans="3:6" ht="12.75" x14ac:dyDescent="0.2">
      <c r="C727" s="93"/>
      <c r="D727" s="93"/>
      <c r="E727" s="93"/>
      <c r="F727" s="93"/>
    </row>
    <row r="728" spans="3:6" ht="12.75" x14ac:dyDescent="0.2">
      <c r="C728" s="93"/>
      <c r="D728" s="93"/>
      <c r="E728" s="93"/>
      <c r="F728" s="93"/>
    </row>
    <row r="729" spans="3:6" ht="12.75" x14ac:dyDescent="0.2">
      <c r="C729" s="93"/>
      <c r="D729" s="93"/>
      <c r="E729" s="93"/>
      <c r="F729" s="93"/>
    </row>
    <row r="730" spans="3:6" ht="12.75" x14ac:dyDescent="0.2">
      <c r="C730" s="93"/>
      <c r="D730" s="93"/>
      <c r="E730" s="93"/>
      <c r="F730" s="93"/>
    </row>
    <row r="731" spans="3:6" ht="12.75" x14ac:dyDescent="0.2">
      <c r="C731" s="93"/>
      <c r="D731" s="93"/>
      <c r="E731" s="93"/>
      <c r="F731" s="93"/>
    </row>
    <row r="732" spans="3:6" ht="12.75" x14ac:dyDescent="0.2">
      <c r="C732" s="93"/>
      <c r="D732" s="93"/>
      <c r="E732" s="93"/>
      <c r="F732" s="93"/>
    </row>
    <row r="733" spans="3:6" ht="12.75" x14ac:dyDescent="0.2">
      <c r="C733" s="93"/>
      <c r="D733" s="93"/>
      <c r="E733" s="93"/>
      <c r="F733" s="93"/>
    </row>
    <row r="734" spans="3:6" ht="12.75" x14ac:dyDescent="0.2">
      <c r="C734" s="93"/>
      <c r="D734" s="93"/>
      <c r="E734" s="93"/>
      <c r="F734" s="93"/>
    </row>
    <row r="735" spans="3:6" ht="12.75" x14ac:dyDescent="0.2">
      <c r="C735" s="93"/>
      <c r="D735" s="93"/>
      <c r="E735" s="93"/>
      <c r="F735" s="93"/>
    </row>
    <row r="736" spans="3:6" ht="12.75" x14ac:dyDescent="0.2">
      <c r="C736" s="93"/>
      <c r="D736" s="93"/>
      <c r="E736" s="93"/>
      <c r="F736" s="93"/>
    </row>
    <row r="737" spans="3:6" ht="12.75" x14ac:dyDescent="0.2">
      <c r="C737" s="93"/>
      <c r="D737" s="93"/>
      <c r="E737" s="93"/>
      <c r="F737" s="93"/>
    </row>
    <row r="738" spans="3:6" ht="12.75" x14ac:dyDescent="0.2">
      <c r="C738" s="93"/>
      <c r="D738" s="93"/>
      <c r="E738" s="93"/>
      <c r="F738" s="93"/>
    </row>
    <row r="739" spans="3:6" ht="12.75" x14ac:dyDescent="0.2">
      <c r="C739" s="93"/>
      <c r="D739" s="93"/>
      <c r="E739" s="93"/>
      <c r="F739" s="93"/>
    </row>
    <row r="740" spans="3:6" ht="12.75" x14ac:dyDescent="0.2">
      <c r="C740" s="93"/>
      <c r="D740" s="93"/>
      <c r="E740" s="93"/>
      <c r="F740" s="93"/>
    </row>
    <row r="741" spans="3:6" ht="12.75" x14ac:dyDescent="0.2">
      <c r="C741" s="93"/>
      <c r="D741" s="93"/>
      <c r="E741" s="93"/>
      <c r="F741" s="93"/>
    </row>
    <row r="742" spans="3:6" ht="12.75" x14ac:dyDescent="0.2">
      <c r="C742" s="93"/>
      <c r="D742" s="93"/>
      <c r="E742" s="93"/>
      <c r="F742" s="93"/>
    </row>
    <row r="743" spans="3:6" ht="12.75" x14ac:dyDescent="0.2">
      <c r="C743" s="93"/>
      <c r="D743" s="93"/>
      <c r="E743" s="93"/>
      <c r="F743" s="93"/>
    </row>
    <row r="744" spans="3:6" ht="12.75" x14ac:dyDescent="0.2">
      <c r="C744" s="93"/>
      <c r="D744" s="93"/>
      <c r="E744" s="93"/>
      <c r="F744" s="93"/>
    </row>
    <row r="745" spans="3:6" ht="12.75" x14ac:dyDescent="0.2">
      <c r="C745" s="93"/>
      <c r="D745" s="93"/>
      <c r="E745" s="93"/>
      <c r="F745" s="93"/>
    </row>
    <row r="746" spans="3:6" ht="12.75" x14ac:dyDescent="0.2">
      <c r="C746" s="93"/>
      <c r="D746" s="93"/>
      <c r="E746" s="93"/>
      <c r="F746" s="93"/>
    </row>
    <row r="747" spans="3:6" ht="12.75" x14ac:dyDescent="0.2">
      <c r="C747" s="93"/>
      <c r="D747" s="93"/>
      <c r="E747" s="93"/>
      <c r="F747" s="93"/>
    </row>
    <row r="748" spans="3:6" ht="12.75" x14ac:dyDescent="0.2">
      <c r="C748" s="93"/>
      <c r="D748" s="93"/>
      <c r="E748" s="93"/>
      <c r="F748" s="93"/>
    </row>
    <row r="749" spans="3:6" ht="12.75" x14ac:dyDescent="0.2">
      <c r="C749" s="93"/>
      <c r="D749" s="93"/>
      <c r="E749" s="93"/>
      <c r="F749" s="93"/>
    </row>
    <row r="750" spans="3:6" ht="12.75" x14ac:dyDescent="0.2">
      <c r="C750" s="93"/>
      <c r="D750" s="93"/>
      <c r="E750" s="93"/>
      <c r="F750" s="93"/>
    </row>
    <row r="751" spans="3:6" ht="12.75" x14ac:dyDescent="0.2">
      <c r="C751" s="93"/>
      <c r="D751" s="93"/>
      <c r="E751" s="93"/>
      <c r="F751" s="93"/>
    </row>
    <row r="752" spans="3:6" ht="12.75" x14ac:dyDescent="0.2">
      <c r="C752" s="93"/>
      <c r="D752" s="93"/>
      <c r="E752" s="93"/>
      <c r="F752" s="93"/>
    </row>
    <row r="753" spans="3:6" ht="12.75" x14ac:dyDescent="0.2">
      <c r="C753" s="93"/>
      <c r="D753" s="93"/>
      <c r="E753" s="93"/>
      <c r="F753" s="93"/>
    </row>
    <row r="754" spans="3:6" ht="12.75" x14ac:dyDescent="0.2">
      <c r="C754" s="93"/>
      <c r="D754" s="93"/>
      <c r="E754" s="93"/>
      <c r="F754" s="93"/>
    </row>
    <row r="755" spans="3:6" ht="12.75" x14ac:dyDescent="0.2">
      <c r="C755" s="93"/>
      <c r="D755" s="93"/>
      <c r="E755" s="93"/>
      <c r="F755" s="93"/>
    </row>
    <row r="756" spans="3:6" ht="12.75" x14ac:dyDescent="0.2">
      <c r="C756" s="93"/>
      <c r="D756" s="93"/>
      <c r="E756" s="93"/>
      <c r="F756" s="93"/>
    </row>
    <row r="757" spans="3:6" ht="12.75" x14ac:dyDescent="0.2">
      <c r="C757" s="93"/>
      <c r="D757" s="93"/>
      <c r="E757" s="93"/>
      <c r="F757" s="93"/>
    </row>
    <row r="758" spans="3:6" ht="12.75" x14ac:dyDescent="0.2">
      <c r="C758" s="93"/>
      <c r="D758" s="93"/>
      <c r="E758" s="93"/>
      <c r="F758" s="93"/>
    </row>
    <row r="759" spans="3:6" ht="12.75" x14ac:dyDescent="0.2">
      <c r="C759" s="93"/>
      <c r="D759" s="93"/>
      <c r="E759" s="93"/>
      <c r="F759" s="93"/>
    </row>
    <row r="760" spans="3:6" ht="12.75" x14ac:dyDescent="0.2">
      <c r="C760" s="93"/>
      <c r="D760" s="93"/>
      <c r="E760" s="93"/>
      <c r="F760" s="93"/>
    </row>
    <row r="761" spans="3:6" ht="12.75" x14ac:dyDescent="0.2">
      <c r="C761" s="93"/>
      <c r="D761" s="93"/>
      <c r="E761" s="93"/>
      <c r="F761" s="93"/>
    </row>
    <row r="762" spans="3:6" ht="12.75" x14ac:dyDescent="0.2">
      <c r="C762" s="93"/>
      <c r="D762" s="93"/>
      <c r="E762" s="93"/>
      <c r="F762" s="93"/>
    </row>
    <row r="763" spans="3:6" ht="12.75" x14ac:dyDescent="0.2">
      <c r="C763" s="93"/>
      <c r="D763" s="93"/>
      <c r="E763" s="93"/>
      <c r="F763" s="93"/>
    </row>
    <row r="764" spans="3:6" ht="12.75" x14ac:dyDescent="0.2">
      <c r="C764" s="93"/>
      <c r="D764" s="93"/>
      <c r="E764" s="93"/>
      <c r="F764" s="93"/>
    </row>
    <row r="765" spans="3:6" ht="12.75" x14ac:dyDescent="0.2">
      <c r="C765" s="93"/>
      <c r="D765" s="93"/>
      <c r="E765" s="93"/>
      <c r="F765" s="93"/>
    </row>
    <row r="766" spans="3:6" ht="12.75" x14ac:dyDescent="0.2">
      <c r="C766" s="93"/>
      <c r="D766" s="93"/>
      <c r="E766" s="93"/>
      <c r="F766" s="93"/>
    </row>
    <row r="767" spans="3:6" ht="12.75" x14ac:dyDescent="0.2">
      <c r="C767" s="93"/>
      <c r="D767" s="93"/>
      <c r="E767" s="93"/>
      <c r="F767" s="93"/>
    </row>
    <row r="768" spans="3:6" ht="12.75" x14ac:dyDescent="0.2">
      <c r="C768" s="93"/>
      <c r="D768" s="93"/>
      <c r="E768" s="93"/>
      <c r="F768" s="93"/>
    </row>
    <row r="769" spans="3:6" ht="12.75" x14ac:dyDescent="0.2">
      <c r="C769" s="93"/>
      <c r="D769" s="93"/>
      <c r="E769" s="93"/>
      <c r="F769" s="93"/>
    </row>
    <row r="770" spans="3:6" ht="12.75" x14ac:dyDescent="0.2">
      <c r="C770" s="93"/>
      <c r="D770" s="93"/>
      <c r="E770" s="93"/>
      <c r="F770" s="93"/>
    </row>
    <row r="771" spans="3:6" ht="12.75" x14ac:dyDescent="0.2">
      <c r="C771" s="93"/>
      <c r="D771" s="93"/>
      <c r="E771" s="93"/>
      <c r="F771" s="93"/>
    </row>
    <row r="772" spans="3:6" ht="12.75" x14ac:dyDescent="0.2">
      <c r="C772" s="93"/>
      <c r="D772" s="93"/>
      <c r="E772" s="93"/>
      <c r="F772" s="93"/>
    </row>
    <row r="773" spans="3:6" ht="12.75" x14ac:dyDescent="0.2">
      <c r="C773" s="93"/>
      <c r="D773" s="93"/>
      <c r="E773" s="93"/>
      <c r="F773" s="93"/>
    </row>
    <row r="774" spans="3:6" ht="12.75" x14ac:dyDescent="0.2">
      <c r="C774" s="93"/>
      <c r="D774" s="93"/>
      <c r="E774" s="93"/>
      <c r="F774" s="93"/>
    </row>
    <row r="775" spans="3:6" ht="12.75" x14ac:dyDescent="0.2">
      <c r="C775" s="93"/>
      <c r="D775" s="93"/>
      <c r="E775" s="93"/>
      <c r="F775" s="93"/>
    </row>
    <row r="776" spans="3:6" ht="12.75" x14ac:dyDescent="0.2">
      <c r="C776" s="93"/>
      <c r="D776" s="93"/>
      <c r="E776" s="93"/>
      <c r="F776" s="93"/>
    </row>
    <row r="777" spans="3:6" ht="12.75" x14ac:dyDescent="0.2">
      <c r="C777" s="93"/>
      <c r="D777" s="93"/>
      <c r="E777" s="93"/>
      <c r="F777" s="93"/>
    </row>
    <row r="778" spans="3:6" ht="12.75" x14ac:dyDescent="0.2">
      <c r="C778" s="93"/>
      <c r="D778" s="93"/>
      <c r="E778" s="93"/>
      <c r="F778" s="93"/>
    </row>
    <row r="779" spans="3:6" ht="12.75" x14ac:dyDescent="0.2">
      <c r="C779" s="93"/>
      <c r="D779" s="93"/>
      <c r="E779" s="93"/>
      <c r="F779" s="93"/>
    </row>
    <row r="780" spans="3:6" ht="12.75" x14ac:dyDescent="0.2">
      <c r="C780" s="93"/>
      <c r="D780" s="93"/>
      <c r="E780" s="93"/>
      <c r="F780" s="93"/>
    </row>
    <row r="781" spans="3:6" ht="12.75" x14ac:dyDescent="0.2">
      <c r="C781" s="93"/>
      <c r="D781" s="93"/>
      <c r="E781" s="93"/>
      <c r="F781" s="93"/>
    </row>
    <row r="782" spans="3:6" ht="12.75" x14ac:dyDescent="0.2">
      <c r="C782" s="93"/>
      <c r="D782" s="93"/>
      <c r="E782" s="93"/>
      <c r="F782" s="93"/>
    </row>
    <row r="783" spans="3:6" ht="12.75" x14ac:dyDescent="0.2">
      <c r="C783" s="93"/>
      <c r="D783" s="93"/>
      <c r="E783" s="93"/>
      <c r="F783" s="93"/>
    </row>
    <row r="784" spans="3:6" ht="12.75" x14ac:dyDescent="0.2">
      <c r="C784" s="93"/>
      <c r="D784" s="93"/>
      <c r="E784" s="93"/>
      <c r="F784" s="93"/>
    </row>
    <row r="785" spans="3:6" ht="12.75" x14ac:dyDescent="0.2">
      <c r="C785" s="93"/>
      <c r="D785" s="93"/>
      <c r="E785" s="93"/>
      <c r="F785" s="93"/>
    </row>
    <row r="786" spans="3:6" ht="12.75" x14ac:dyDescent="0.2">
      <c r="C786" s="93"/>
      <c r="D786" s="93"/>
      <c r="E786" s="93"/>
      <c r="F786" s="93"/>
    </row>
    <row r="787" spans="3:6" ht="12.75" x14ac:dyDescent="0.2">
      <c r="C787" s="93"/>
      <c r="D787" s="93"/>
      <c r="E787" s="93"/>
      <c r="F787" s="93"/>
    </row>
    <row r="788" spans="3:6" ht="12.75" x14ac:dyDescent="0.2">
      <c r="C788" s="93"/>
      <c r="D788" s="93"/>
      <c r="E788" s="93"/>
      <c r="F788" s="93"/>
    </row>
    <row r="789" spans="3:6" ht="12.75" x14ac:dyDescent="0.2">
      <c r="C789" s="93"/>
      <c r="D789" s="93"/>
      <c r="E789" s="93"/>
      <c r="F789" s="93"/>
    </row>
    <row r="790" spans="3:6" ht="12.75" x14ac:dyDescent="0.2">
      <c r="C790" s="93"/>
      <c r="D790" s="93"/>
      <c r="E790" s="93"/>
      <c r="F790" s="93"/>
    </row>
    <row r="791" spans="3:6" ht="12.75" x14ac:dyDescent="0.2">
      <c r="C791" s="93"/>
      <c r="D791" s="93"/>
      <c r="E791" s="93"/>
      <c r="F791" s="93"/>
    </row>
    <row r="792" spans="3:6" ht="12.75" x14ac:dyDescent="0.2">
      <c r="C792" s="93"/>
      <c r="D792" s="93"/>
      <c r="E792" s="93"/>
      <c r="F792" s="93"/>
    </row>
    <row r="793" spans="3:6" ht="12.75" x14ac:dyDescent="0.2">
      <c r="C793" s="93"/>
      <c r="D793" s="93"/>
      <c r="E793" s="93"/>
      <c r="F793" s="93"/>
    </row>
    <row r="794" spans="3:6" ht="12.75" x14ac:dyDescent="0.2">
      <c r="C794" s="93"/>
      <c r="D794" s="93"/>
      <c r="E794" s="93"/>
      <c r="F794" s="93"/>
    </row>
    <row r="795" spans="3:6" ht="12.75" x14ac:dyDescent="0.2">
      <c r="C795" s="93"/>
      <c r="D795" s="93"/>
      <c r="E795" s="93"/>
      <c r="F795" s="93"/>
    </row>
    <row r="796" spans="3:6" ht="12.75" x14ac:dyDescent="0.2">
      <c r="C796" s="93"/>
      <c r="D796" s="93"/>
      <c r="E796" s="93"/>
      <c r="F796" s="93"/>
    </row>
    <row r="797" spans="3:6" ht="12.75" x14ac:dyDescent="0.2">
      <c r="C797" s="93"/>
      <c r="D797" s="93"/>
      <c r="E797" s="93"/>
      <c r="F797" s="93"/>
    </row>
    <row r="798" spans="3:6" ht="12.75" x14ac:dyDescent="0.2">
      <c r="C798" s="93"/>
      <c r="D798" s="93"/>
      <c r="E798" s="93"/>
      <c r="F798" s="93"/>
    </row>
    <row r="799" spans="3:6" ht="12.75" x14ac:dyDescent="0.2">
      <c r="C799" s="93"/>
      <c r="D799" s="93"/>
      <c r="E799" s="93"/>
      <c r="F799" s="93"/>
    </row>
    <row r="800" spans="3:6" ht="12.75" x14ac:dyDescent="0.2">
      <c r="C800" s="93"/>
      <c r="D800" s="93"/>
      <c r="E800" s="93"/>
      <c r="F800" s="93"/>
    </row>
    <row r="801" spans="3:6" ht="12.75" x14ac:dyDescent="0.2">
      <c r="C801" s="93"/>
      <c r="D801" s="93"/>
      <c r="E801" s="93"/>
      <c r="F801" s="93"/>
    </row>
    <row r="802" spans="3:6" ht="12.75" x14ac:dyDescent="0.2">
      <c r="C802" s="93"/>
      <c r="D802" s="93"/>
      <c r="E802" s="93"/>
      <c r="F802" s="93"/>
    </row>
    <row r="803" spans="3:6" ht="12.75" x14ac:dyDescent="0.2">
      <c r="C803" s="93"/>
      <c r="D803" s="93"/>
      <c r="E803" s="93"/>
      <c r="F803" s="93"/>
    </row>
    <row r="804" spans="3:6" ht="12.75" x14ac:dyDescent="0.2">
      <c r="C804" s="93"/>
      <c r="D804" s="93"/>
      <c r="E804" s="93"/>
      <c r="F804" s="93"/>
    </row>
    <row r="805" spans="3:6" ht="12.75" x14ac:dyDescent="0.2">
      <c r="C805" s="93"/>
      <c r="D805" s="93"/>
      <c r="E805" s="93"/>
      <c r="F805" s="93"/>
    </row>
    <row r="806" spans="3:6" ht="12.75" x14ac:dyDescent="0.2">
      <c r="C806" s="93"/>
      <c r="D806" s="93"/>
      <c r="E806" s="93"/>
      <c r="F806" s="93"/>
    </row>
    <row r="807" spans="3:6" ht="12.75" x14ac:dyDescent="0.2">
      <c r="C807" s="93"/>
      <c r="D807" s="93"/>
      <c r="E807" s="93"/>
      <c r="F807" s="93"/>
    </row>
    <row r="808" spans="3:6" ht="12.75" x14ac:dyDescent="0.2">
      <c r="C808" s="93"/>
      <c r="D808" s="93"/>
      <c r="E808" s="93"/>
      <c r="F808" s="93"/>
    </row>
    <row r="809" spans="3:6" ht="12.75" x14ac:dyDescent="0.2">
      <c r="C809" s="93"/>
      <c r="D809" s="93"/>
      <c r="E809" s="93"/>
      <c r="F809" s="93"/>
    </row>
    <row r="810" spans="3:6" ht="12.75" x14ac:dyDescent="0.2">
      <c r="C810" s="93"/>
      <c r="D810" s="93"/>
      <c r="E810" s="93"/>
      <c r="F810" s="93"/>
    </row>
    <row r="811" spans="3:6" ht="12.75" x14ac:dyDescent="0.2">
      <c r="C811" s="93"/>
      <c r="D811" s="93"/>
      <c r="E811" s="93"/>
      <c r="F811" s="93"/>
    </row>
    <row r="812" spans="3:6" ht="12.75" x14ac:dyDescent="0.2">
      <c r="C812" s="93"/>
      <c r="D812" s="93"/>
      <c r="E812" s="93"/>
      <c r="F812" s="93"/>
    </row>
    <row r="813" spans="3:6" ht="12.75" x14ac:dyDescent="0.2">
      <c r="C813" s="93"/>
      <c r="D813" s="93"/>
      <c r="E813" s="93"/>
      <c r="F813" s="93"/>
    </row>
    <row r="814" spans="3:6" ht="12.75" x14ac:dyDescent="0.2">
      <c r="C814" s="93"/>
      <c r="D814" s="93"/>
      <c r="E814" s="93"/>
      <c r="F814" s="93"/>
    </row>
    <row r="815" spans="3:6" ht="12.75" x14ac:dyDescent="0.2">
      <c r="C815" s="93"/>
      <c r="D815" s="93"/>
      <c r="E815" s="93"/>
      <c r="F815" s="93"/>
    </row>
    <row r="816" spans="3:6" ht="12.75" x14ac:dyDescent="0.2">
      <c r="C816" s="93"/>
      <c r="D816" s="93"/>
      <c r="E816" s="93"/>
      <c r="F816" s="93"/>
    </row>
    <row r="817" spans="3:6" ht="12.75" x14ac:dyDescent="0.2">
      <c r="C817" s="93"/>
      <c r="D817" s="93"/>
      <c r="E817" s="93"/>
      <c r="F817" s="93"/>
    </row>
    <row r="818" spans="3:6" ht="12.75" x14ac:dyDescent="0.2">
      <c r="C818" s="93"/>
      <c r="D818" s="93"/>
      <c r="E818" s="93"/>
      <c r="F818" s="93"/>
    </row>
    <row r="819" spans="3:6" ht="12.75" x14ac:dyDescent="0.2">
      <c r="C819" s="93"/>
      <c r="D819" s="93"/>
      <c r="E819" s="93"/>
      <c r="F819" s="93"/>
    </row>
    <row r="820" spans="3:6" ht="12.75" x14ac:dyDescent="0.2">
      <c r="C820" s="93"/>
      <c r="D820" s="93"/>
      <c r="E820" s="93"/>
      <c r="F820" s="93"/>
    </row>
    <row r="821" spans="3:6" ht="12.75" x14ac:dyDescent="0.2">
      <c r="C821" s="93"/>
      <c r="D821" s="93"/>
      <c r="E821" s="93"/>
      <c r="F821" s="93"/>
    </row>
    <row r="822" spans="3:6" ht="12.75" x14ac:dyDescent="0.2">
      <c r="C822" s="93"/>
      <c r="D822" s="93"/>
      <c r="E822" s="93"/>
      <c r="F822" s="93"/>
    </row>
    <row r="823" spans="3:6" ht="12.75" x14ac:dyDescent="0.2">
      <c r="C823" s="93"/>
      <c r="D823" s="93"/>
      <c r="E823" s="93"/>
      <c r="F823" s="93"/>
    </row>
    <row r="824" spans="3:6" ht="12.75" x14ac:dyDescent="0.2">
      <c r="C824" s="93"/>
      <c r="D824" s="93"/>
      <c r="E824" s="93"/>
      <c r="F824" s="93"/>
    </row>
    <row r="825" spans="3:6" ht="12.75" x14ac:dyDescent="0.2">
      <c r="C825" s="93"/>
      <c r="D825" s="93"/>
      <c r="E825" s="93"/>
      <c r="F825" s="93"/>
    </row>
    <row r="826" spans="3:6" ht="12.75" x14ac:dyDescent="0.2">
      <c r="C826" s="93"/>
      <c r="D826" s="93"/>
      <c r="E826" s="93"/>
      <c r="F826" s="93"/>
    </row>
    <row r="827" spans="3:6" ht="12.75" x14ac:dyDescent="0.2">
      <c r="C827" s="93"/>
      <c r="D827" s="93"/>
      <c r="E827" s="93"/>
      <c r="F827" s="93"/>
    </row>
    <row r="828" spans="3:6" ht="12.75" x14ac:dyDescent="0.2">
      <c r="C828" s="93"/>
      <c r="D828" s="93"/>
      <c r="E828" s="93"/>
      <c r="F828" s="93"/>
    </row>
    <row r="829" spans="3:6" ht="12.75" x14ac:dyDescent="0.2">
      <c r="C829" s="93"/>
      <c r="D829" s="93"/>
      <c r="E829" s="93"/>
      <c r="F829" s="93"/>
    </row>
    <row r="830" spans="3:6" ht="12.75" x14ac:dyDescent="0.2">
      <c r="C830" s="93"/>
      <c r="D830" s="93"/>
      <c r="E830" s="93"/>
      <c r="F830" s="93"/>
    </row>
    <row r="831" spans="3:6" ht="12.75" x14ac:dyDescent="0.2">
      <c r="C831" s="93"/>
      <c r="D831" s="93"/>
      <c r="E831" s="93"/>
      <c r="F831" s="93"/>
    </row>
    <row r="832" spans="3:6" ht="12.75" x14ac:dyDescent="0.2">
      <c r="C832" s="93"/>
      <c r="D832" s="93"/>
      <c r="E832" s="93"/>
      <c r="F832" s="93"/>
    </row>
    <row r="833" spans="3:6" ht="12.75" x14ac:dyDescent="0.2">
      <c r="C833" s="93"/>
      <c r="D833" s="93"/>
      <c r="E833" s="93"/>
      <c r="F833" s="93"/>
    </row>
    <row r="834" spans="3:6" ht="12.75" x14ac:dyDescent="0.2">
      <c r="C834" s="93"/>
      <c r="D834" s="93"/>
      <c r="E834" s="93"/>
      <c r="F834" s="93"/>
    </row>
    <row r="835" spans="3:6" ht="12.75" x14ac:dyDescent="0.2">
      <c r="C835" s="93"/>
      <c r="D835" s="93"/>
      <c r="E835" s="93"/>
      <c r="F835" s="93"/>
    </row>
    <row r="836" spans="3:6" ht="12.75" x14ac:dyDescent="0.2">
      <c r="C836" s="93"/>
      <c r="D836" s="93"/>
      <c r="E836" s="93"/>
      <c r="F836" s="93"/>
    </row>
    <row r="837" spans="3:6" ht="12.75" x14ac:dyDescent="0.2">
      <c r="C837" s="93"/>
      <c r="D837" s="93"/>
      <c r="E837" s="93"/>
      <c r="F837" s="93"/>
    </row>
    <row r="838" spans="3:6" ht="12.75" x14ac:dyDescent="0.2">
      <c r="C838" s="93"/>
      <c r="D838" s="93"/>
      <c r="E838" s="93"/>
      <c r="F838" s="93"/>
    </row>
    <row r="839" spans="3:6" ht="12.75" x14ac:dyDescent="0.2">
      <c r="C839" s="93"/>
      <c r="D839" s="93"/>
      <c r="E839" s="93"/>
      <c r="F839" s="93"/>
    </row>
    <row r="840" spans="3:6" ht="12.75" x14ac:dyDescent="0.2">
      <c r="C840" s="93"/>
      <c r="D840" s="93"/>
      <c r="E840" s="93"/>
      <c r="F840" s="93"/>
    </row>
    <row r="841" spans="3:6" ht="12.75" x14ac:dyDescent="0.2">
      <c r="C841" s="93"/>
      <c r="D841" s="93"/>
      <c r="E841" s="93"/>
      <c r="F841" s="93"/>
    </row>
    <row r="842" spans="3:6" ht="12.75" x14ac:dyDescent="0.2">
      <c r="C842" s="93"/>
      <c r="D842" s="93"/>
      <c r="E842" s="93"/>
      <c r="F842" s="93"/>
    </row>
    <row r="843" spans="3:6" ht="12.75" x14ac:dyDescent="0.2">
      <c r="C843" s="93"/>
      <c r="D843" s="93"/>
      <c r="E843" s="93"/>
      <c r="F843" s="93"/>
    </row>
    <row r="844" spans="3:6" ht="12.75" x14ac:dyDescent="0.2">
      <c r="C844" s="93"/>
      <c r="D844" s="93"/>
      <c r="E844" s="93"/>
      <c r="F844" s="93"/>
    </row>
    <row r="845" spans="3:6" ht="12.75" x14ac:dyDescent="0.2">
      <c r="C845" s="93"/>
      <c r="D845" s="93"/>
      <c r="E845" s="93"/>
      <c r="F845" s="93"/>
    </row>
    <row r="846" spans="3:6" ht="12.75" x14ac:dyDescent="0.2">
      <c r="C846" s="93"/>
      <c r="D846" s="93"/>
      <c r="E846" s="93"/>
      <c r="F846" s="93"/>
    </row>
    <row r="847" spans="3:6" ht="12.75" x14ac:dyDescent="0.2">
      <c r="C847" s="93"/>
      <c r="D847" s="93"/>
      <c r="E847" s="93"/>
      <c r="F847" s="93"/>
    </row>
    <row r="848" spans="3:6" ht="12.75" x14ac:dyDescent="0.2">
      <c r="C848" s="93"/>
      <c r="D848" s="93"/>
      <c r="E848" s="93"/>
      <c r="F848" s="93"/>
    </row>
    <row r="849" spans="3:6" ht="12.75" x14ac:dyDescent="0.2">
      <c r="C849" s="93"/>
      <c r="D849" s="93"/>
      <c r="E849" s="93"/>
      <c r="F849" s="93"/>
    </row>
    <row r="850" spans="3:6" ht="12.75" x14ac:dyDescent="0.2">
      <c r="C850" s="93"/>
      <c r="D850" s="93"/>
      <c r="E850" s="93"/>
      <c r="F850" s="93"/>
    </row>
    <row r="851" spans="3:6" ht="12.75" x14ac:dyDescent="0.2">
      <c r="C851" s="93"/>
      <c r="D851" s="93"/>
      <c r="E851" s="93"/>
      <c r="F851" s="93"/>
    </row>
    <row r="852" spans="3:6" ht="12.75" x14ac:dyDescent="0.2">
      <c r="C852" s="93"/>
      <c r="D852" s="93"/>
      <c r="E852" s="93"/>
      <c r="F852" s="93"/>
    </row>
    <row r="853" spans="3:6" ht="12.75" x14ac:dyDescent="0.2">
      <c r="C853" s="93"/>
      <c r="D853" s="93"/>
      <c r="E853" s="93"/>
      <c r="F853" s="93"/>
    </row>
    <row r="854" spans="3:6" ht="12.75" x14ac:dyDescent="0.2">
      <c r="C854" s="93"/>
      <c r="D854" s="93"/>
      <c r="E854" s="93"/>
      <c r="F854" s="93"/>
    </row>
    <row r="855" spans="3:6" ht="12.75" x14ac:dyDescent="0.2">
      <c r="C855" s="93"/>
      <c r="D855" s="93"/>
      <c r="E855" s="93"/>
      <c r="F855" s="93"/>
    </row>
    <row r="856" spans="3:6" ht="12.75" x14ac:dyDescent="0.2">
      <c r="C856" s="93"/>
      <c r="D856" s="93"/>
      <c r="E856" s="93"/>
      <c r="F856" s="93"/>
    </row>
    <row r="857" spans="3:6" ht="12.75" x14ac:dyDescent="0.2">
      <c r="C857" s="93"/>
      <c r="D857" s="93"/>
      <c r="E857" s="93"/>
      <c r="F857" s="93"/>
    </row>
    <row r="858" spans="3:6" ht="12.75" x14ac:dyDescent="0.2">
      <c r="C858" s="93"/>
      <c r="D858" s="93"/>
      <c r="E858" s="93"/>
      <c r="F858" s="93"/>
    </row>
    <row r="859" spans="3:6" ht="12.75" x14ac:dyDescent="0.2">
      <c r="C859" s="93"/>
      <c r="D859" s="93"/>
      <c r="E859" s="93"/>
      <c r="F859" s="93"/>
    </row>
    <row r="860" spans="3:6" ht="12.75" x14ac:dyDescent="0.2">
      <c r="C860" s="93"/>
      <c r="D860" s="93"/>
      <c r="E860" s="93"/>
      <c r="F860" s="93"/>
    </row>
    <row r="861" spans="3:6" ht="12.75" x14ac:dyDescent="0.2">
      <c r="C861" s="93"/>
      <c r="D861" s="93"/>
      <c r="E861" s="93"/>
      <c r="F861" s="93"/>
    </row>
    <row r="862" spans="3:6" ht="12.75" x14ac:dyDescent="0.2">
      <c r="C862" s="93"/>
      <c r="D862" s="93"/>
      <c r="E862" s="93"/>
      <c r="F862" s="93"/>
    </row>
    <row r="863" spans="3:6" ht="12.75" x14ac:dyDescent="0.2">
      <c r="C863" s="93"/>
      <c r="D863" s="93"/>
      <c r="E863" s="93"/>
      <c r="F863" s="93"/>
    </row>
    <row r="864" spans="3:6" ht="12.75" x14ac:dyDescent="0.2">
      <c r="C864" s="93"/>
      <c r="D864" s="93"/>
      <c r="E864" s="93"/>
      <c r="F864" s="93"/>
    </row>
    <row r="865" spans="3:6" ht="12.75" x14ac:dyDescent="0.2">
      <c r="C865" s="93"/>
      <c r="D865" s="93"/>
      <c r="E865" s="93"/>
      <c r="F865" s="93"/>
    </row>
    <row r="866" spans="3:6" ht="12.75" x14ac:dyDescent="0.2">
      <c r="C866" s="93"/>
      <c r="D866" s="93"/>
      <c r="E866" s="93"/>
      <c r="F866" s="93"/>
    </row>
    <row r="867" spans="3:6" ht="12.75" x14ac:dyDescent="0.2">
      <c r="C867" s="93"/>
      <c r="D867" s="93"/>
      <c r="E867" s="93"/>
      <c r="F867" s="93"/>
    </row>
    <row r="868" spans="3:6" ht="12.75" x14ac:dyDescent="0.2">
      <c r="C868" s="93"/>
      <c r="D868" s="93"/>
      <c r="E868" s="93"/>
      <c r="F868" s="93"/>
    </row>
    <row r="869" spans="3:6" ht="12.75" x14ac:dyDescent="0.2">
      <c r="C869" s="93"/>
      <c r="D869" s="93"/>
      <c r="E869" s="93"/>
      <c r="F869" s="93"/>
    </row>
    <row r="870" spans="3:6" ht="12.75" x14ac:dyDescent="0.2">
      <c r="C870" s="93"/>
      <c r="D870" s="93"/>
      <c r="E870" s="93"/>
      <c r="F870" s="93"/>
    </row>
    <row r="871" spans="3:6" ht="12.75" x14ac:dyDescent="0.2">
      <c r="C871" s="93"/>
      <c r="D871" s="93"/>
      <c r="E871" s="93"/>
      <c r="F871" s="93"/>
    </row>
    <row r="872" spans="3:6" ht="12.75" x14ac:dyDescent="0.2">
      <c r="C872" s="93"/>
      <c r="D872" s="93"/>
      <c r="E872" s="93"/>
      <c r="F872" s="93"/>
    </row>
    <row r="873" spans="3:6" ht="12.75" x14ac:dyDescent="0.2">
      <c r="C873" s="93"/>
      <c r="D873" s="93"/>
      <c r="E873" s="93"/>
      <c r="F873" s="93"/>
    </row>
    <row r="874" spans="3:6" ht="12.75" x14ac:dyDescent="0.2">
      <c r="C874" s="93"/>
      <c r="D874" s="93"/>
      <c r="E874" s="93"/>
      <c r="F874" s="93"/>
    </row>
    <row r="875" spans="3:6" ht="12.75" x14ac:dyDescent="0.2">
      <c r="C875" s="93"/>
      <c r="D875" s="93"/>
      <c r="E875" s="93"/>
      <c r="F875" s="93"/>
    </row>
    <row r="876" spans="3:6" ht="12.75" x14ac:dyDescent="0.2">
      <c r="C876" s="93"/>
      <c r="D876" s="93"/>
      <c r="E876" s="93"/>
      <c r="F876" s="93"/>
    </row>
    <row r="877" spans="3:6" ht="12.75" x14ac:dyDescent="0.2">
      <c r="C877" s="93"/>
      <c r="D877" s="93"/>
      <c r="E877" s="93"/>
      <c r="F877" s="93"/>
    </row>
    <row r="878" spans="3:6" ht="12.75" x14ac:dyDescent="0.2">
      <c r="C878" s="93"/>
      <c r="D878" s="93"/>
      <c r="E878" s="93"/>
      <c r="F878" s="93"/>
    </row>
    <row r="879" spans="3:6" ht="12.75" x14ac:dyDescent="0.2">
      <c r="C879" s="93"/>
      <c r="D879" s="93"/>
      <c r="E879" s="93"/>
      <c r="F879" s="93"/>
    </row>
    <row r="880" spans="3:6" ht="12.75" x14ac:dyDescent="0.2">
      <c r="C880" s="93"/>
      <c r="D880" s="93"/>
      <c r="E880" s="93"/>
      <c r="F880" s="93"/>
    </row>
    <row r="881" spans="3:6" ht="12.75" x14ac:dyDescent="0.2">
      <c r="C881" s="93"/>
      <c r="D881" s="93"/>
      <c r="E881" s="93"/>
      <c r="F881" s="93"/>
    </row>
    <row r="882" spans="3:6" ht="12.75" x14ac:dyDescent="0.2">
      <c r="C882" s="93"/>
      <c r="D882" s="93"/>
      <c r="E882" s="93"/>
      <c r="F882" s="93"/>
    </row>
    <row r="883" spans="3:6" ht="12.75" x14ac:dyDescent="0.2">
      <c r="C883" s="93"/>
      <c r="D883" s="93"/>
      <c r="E883" s="93"/>
      <c r="F883" s="93"/>
    </row>
    <row r="884" spans="3:6" ht="12.75" x14ac:dyDescent="0.2">
      <c r="C884" s="93"/>
      <c r="D884" s="93"/>
      <c r="E884" s="93"/>
      <c r="F884" s="93"/>
    </row>
    <row r="885" spans="3:6" ht="12.75" x14ac:dyDescent="0.2">
      <c r="C885" s="93"/>
      <c r="D885" s="93"/>
      <c r="E885" s="93"/>
      <c r="F885" s="93"/>
    </row>
    <row r="886" spans="3:6" ht="12.75" x14ac:dyDescent="0.2">
      <c r="C886" s="93"/>
      <c r="D886" s="93"/>
      <c r="E886" s="93"/>
      <c r="F886" s="93"/>
    </row>
    <row r="887" spans="3:6" ht="12.75" x14ac:dyDescent="0.2">
      <c r="C887" s="93"/>
      <c r="D887" s="93"/>
      <c r="E887" s="93"/>
      <c r="F887" s="93"/>
    </row>
    <row r="888" spans="3:6" ht="12.75" x14ac:dyDescent="0.2">
      <c r="C888" s="93"/>
      <c r="D888" s="93"/>
      <c r="E888" s="93"/>
      <c r="F888" s="93"/>
    </row>
    <row r="889" spans="3:6" ht="12.75" x14ac:dyDescent="0.2">
      <c r="C889" s="93"/>
      <c r="D889" s="93"/>
      <c r="E889" s="93"/>
      <c r="F889" s="93"/>
    </row>
    <row r="890" spans="3:6" ht="12.75" x14ac:dyDescent="0.2">
      <c r="C890" s="93"/>
      <c r="D890" s="93"/>
      <c r="E890" s="93"/>
      <c r="F890" s="93"/>
    </row>
    <row r="891" spans="3:6" ht="12.75" x14ac:dyDescent="0.2">
      <c r="C891" s="93"/>
      <c r="D891" s="93"/>
      <c r="E891" s="93"/>
      <c r="F891" s="93"/>
    </row>
    <row r="892" spans="3:6" ht="12.75" x14ac:dyDescent="0.2">
      <c r="C892" s="93"/>
      <c r="D892" s="93"/>
      <c r="E892" s="93"/>
      <c r="F892" s="93"/>
    </row>
    <row r="893" spans="3:6" ht="12.75" x14ac:dyDescent="0.2">
      <c r="C893" s="93"/>
      <c r="D893" s="93"/>
      <c r="E893" s="93"/>
      <c r="F893" s="93"/>
    </row>
    <row r="894" spans="3:6" ht="12.75" x14ac:dyDescent="0.2">
      <c r="C894" s="93"/>
      <c r="D894" s="93"/>
      <c r="E894" s="93"/>
      <c r="F894" s="93"/>
    </row>
    <row r="895" spans="3:6" ht="12.75" x14ac:dyDescent="0.2">
      <c r="C895" s="93"/>
      <c r="D895" s="93"/>
      <c r="E895" s="93"/>
      <c r="F895" s="93"/>
    </row>
    <row r="896" spans="3:6" ht="12.75" x14ac:dyDescent="0.2">
      <c r="C896" s="93"/>
      <c r="D896" s="93"/>
      <c r="E896" s="93"/>
      <c r="F896" s="93"/>
    </row>
    <row r="897" spans="3:6" ht="12.75" x14ac:dyDescent="0.2">
      <c r="C897" s="93"/>
      <c r="D897" s="93"/>
      <c r="E897" s="93"/>
      <c r="F897" s="93"/>
    </row>
    <row r="898" spans="3:6" ht="12.75" x14ac:dyDescent="0.2">
      <c r="C898" s="93"/>
      <c r="D898" s="93"/>
      <c r="E898" s="93"/>
      <c r="F898" s="93"/>
    </row>
    <row r="899" spans="3:6" ht="12.75" x14ac:dyDescent="0.2">
      <c r="C899" s="93"/>
      <c r="D899" s="93"/>
      <c r="E899" s="93"/>
      <c r="F899" s="93"/>
    </row>
    <row r="900" spans="3:6" ht="12.75" x14ac:dyDescent="0.2">
      <c r="C900" s="93"/>
      <c r="D900" s="93"/>
      <c r="E900" s="93"/>
      <c r="F900" s="93"/>
    </row>
    <row r="901" spans="3:6" ht="12.75" x14ac:dyDescent="0.2">
      <c r="C901" s="93"/>
      <c r="D901" s="93"/>
      <c r="E901" s="93"/>
      <c r="F901" s="93"/>
    </row>
    <row r="902" spans="3:6" ht="12.75" x14ac:dyDescent="0.2">
      <c r="C902" s="93"/>
      <c r="D902" s="93"/>
      <c r="E902" s="93"/>
      <c r="F902" s="93"/>
    </row>
    <row r="903" spans="3:6" ht="12.75" x14ac:dyDescent="0.2">
      <c r="C903" s="93"/>
      <c r="D903" s="93"/>
      <c r="E903" s="93"/>
      <c r="F903" s="93"/>
    </row>
    <row r="904" spans="3:6" ht="12.75" x14ac:dyDescent="0.2">
      <c r="C904" s="93"/>
      <c r="D904" s="93"/>
      <c r="E904" s="93"/>
      <c r="F904" s="93"/>
    </row>
    <row r="905" spans="3:6" ht="12.75" x14ac:dyDescent="0.2">
      <c r="C905" s="93"/>
      <c r="D905" s="93"/>
      <c r="E905" s="93"/>
      <c r="F905" s="93"/>
    </row>
    <row r="906" spans="3:6" ht="12.75" x14ac:dyDescent="0.2">
      <c r="C906" s="93"/>
      <c r="D906" s="93"/>
      <c r="E906" s="93"/>
      <c r="F906" s="93"/>
    </row>
    <row r="907" spans="3:6" ht="12.75" x14ac:dyDescent="0.2">
      <c r="C907" s="93"/>
      <c r="D907" s="93"/>
      <c r="E907" s="93"/>
      <c r="F907" s="93"/>
    </row>
    <row r="908" spans="3:6" ht="12.75" x14ac:dyDescent="0.2">
      <c r="C908" s="93"/>
      <c r="D908" s="93"/>
      <c r="E908" s="93"/>
      <c r="F908" s="93"/>
    </row>
    <row r="909" spans="3:6" ht="12.75" x14ac:dyDescent="0.2">
      <c r="C909" s="93"/>
      <c r="D909" s="93"/>
      <c r="E909" s="93"/>
      <c r="F909" s="93"/>
    </row>
    <row r="910" spans="3:6" ht="12.75" x14ac:dyDescent="0.2">
      <c r="C910" s="93"/>
      <c r="D910" s="93"/>
      <c r="E910" s="93"/>
      <c r="F910" s="93"/>
    </row>
    <row r="911" spans="3:6" ht="12.75" x14ac:dyDescent="0.2">
      <c r="C911" s="93"/>
      <c r="D911" s="93"/>
      <c r="E911" s="93"/>
      <c r="F911" s="93"/>
    </row>
    <row r="912" spans="3:6" ht="12.75" x14ac:dyDescent="0.2">
      <c r="C912" s="93"/>
      <c r="D912" s="93"/>
      <c r="E912" s="93"/>
      <c r="F912" s="93"/>
    </row>
    <row r="913" spans="3:6" ht="12.75" x14ac:dyDescent="0.2">
      <c r="C913" s="93"/>
      <c r="D913" s="93"/>
      <c r="E913" s="93"/>
      <c r="F913" s="93"/>
    </row>
    <row r="914" spans="3:6" ht="12.75" x14ac:dyDescent="0.2">
      <c r="C914" s="93"/>
      <c r="D914" s="93"/>
      <c r="E914" s="93"/>
      <c r="F914" s="93"/>
    </row>
    <row r="915" spans="3:6" ht="12.75" x14ac:dyDescent="0.2">
      <c r="C915" s="93"/>
      <c r="D915" s="93"/>
      <c r="E915" s="93"/>
      <c r="F915" s="93"/>
    </row>
    <row r="916" spans="3:6" ht="12.75" x14ac:dyDescent="0.2">
      <c r="C916" s="93"/>
      <c r="D916" s="93"/>
      <c r="E916" s="93"/>
      <c r="F916" s="93"/>
    </row>
    <row r="917" spans="3:6" ht="12.75" x14ac:dyDescent="0.2">
      <c r="C917" s="93"/>
      <c r="D917" s="93"/>
      <c r="E917" s="93"/>
      <c r="F917" s="93"/>
    </row>
    <row r="918" spans="3:6" ht="12.75" x14ac:dyDescent="0.2">
      <c r="C918" s="93"/>
      <c r="D918" s="93"/>
      <c r="E918" s="93"/>
      <c r="F918" s="93"/>
    </row>
    <row r="919" spans="3:6" ht="12.75" x14ac:dyDescent="0.2">
      <c r="C919" s="93"/>
      <c r="D919" s="93"/>
      <c r="E919" s="93"/>
      <c r="F919" s="93"/>
    </row>
    <row r="920" spans="3:6" ht="12.75" x14ac:dyDescent="0.2">
      <c r="C920" s="93"/>
      <c r="D920" s="93"/>
      <c r="E920" s="93"/>
      <c r="F920" s="93"/>
    </row>
    <row r="921" spans="3:6" ht="12.75" x14ac:dyDescent="0.2">
      <c r="C921" s="93"/>
      <c r="D921" s="93"/>
      <c r="E921" s="93"/>
      <c r="F921" s="93"/>
    </row>
    <row r="922" spans="3:6" ht="12.75" x14ac:dyDescent="0.2">
      <c r="C922" s="93"/>
      <c r="D922" s="93"/>
      <c r="E922" s="93"/>
      <c r="F922" s="93"/>
    </row>
    <row r="923" spans="3:6" ht="12.75" x14ac:dyDescent="0.2">
      <c r="C923" s="93"/>
      <c r="D923" s="93"/>
      <c r="E923" s="93"/>
      <c r="F923" s="93"/>
    </row>
    <row r="924" spans="3:6" ht="12.75" x14ac:dyDescent="0.2">
      <c r="C924" s="93"/>
      <c r="D924" s="93"/>
      <c r="E924" s="93"/>
      <c r="F924" s="93"/>
    </row>
    <row r="925" spans="3:6" ht="12.75" x14ac:dyDescent="0.2">
      <c r="C925" s="93"/>
      <c r="D925" s="93"/>
      <c r="E925" s="93"/>
      <c r="F925" s="93"/>
    </row>
    <row r="926" spans="3:6" ht="12.75" x14ac:dyDescent="0.2">
      <c r="C926" s="93"/>
      <c r="D926" s="93"/>
      <c r="E926" s="93"/>
      <c r="F926" s="93"/>
    </row>
    <row r="927" spans="3:6" ht="12.75" x14ac:dyDescent="0.2">
      <c r="C927" s="93"/>
      <c r="D927" s="93"/>
      <c r="E927" s="93"/>
      <c r="F927" s="93"/>
    </row>
    <row r="928" spans="3:6" ht="12.75" x14ac:dyDescent="0.2">
      <c r="C928" s="93"/>
      <c r="D928" s="93"/>
      <c r="E928" s="93"/>
      <c r="F928" s="93"/>
    </row>
    <row r="929" spans="3:6" ht="12.75" x14ac:dyDescent="0.2">
      <c r="C929" s="93"/>
      <c r="D929" s="93"/>
      <c r="E929" s="93"/>
      <c r="F929" s="93"/>
    </row>
    <row r="930" spans="3:6" ht="12.75" x14ac:dyDescent="0.2">
      <c r="C930" s="93"/>
      <c r="D930" s="93"/>
      <c r="E930" s="93"/>
      <c r="F930" s="93"/>
    </row>
    <row r="931" spans="3:6" ht="12.75" x14ac:dyDescent="0.2">
      <c r="C931" s="93"/>
      <c r="D931" s="93"/>
      <c r="E931" s="93"/>
      <c r="F931" s="93"/>
    </row>
    <row r="932" spans="3:6" ht="12.75" x14ac:dyDescent="0.2">
      <c r="C932" s="93"/>
      <c r="D932" s="93"/>
      <c r="E932" s="93"/>
      <c r="F932" s="93"/>
    </row>
    <row r="933" spans="3:6" ht="12.75" x14ac:dyDescent="0.2">
      <c r="C933" s="93"/>
      <c r="D933" s="93"/>
      <c r="E933" s="93"/>
      <c r="F933" s="93"/>
    </row>
    <row r="934" spans="3:6" ht="12.75" x14ac:dyDescent="0.2">
      <c r="C934" s="93"/>
      <c r="D934" s="93"/>
      <c r="E934" s="93"/>
      <c r="F934" s="93"/>
    </row>
    <row r="935" spans="3:6" ht="12.75" x14ac:dyDescent="0.2">
      <c r="C935" s="93"/>
      <c r="D935" s="93"/>
      <c r="E935" s="93"/>
      <c r="F935" s="93"/>
    </row>
    <row r="936" spans="3:6" ht="12.75" x14ac:dyDescent="0.2">
      <c r="C936" s="93"/>
      <c r="D936" s="93"/>
      <c r="E936" s="93"/>
      <c r="F936" s="93"/>
    </row>
    <row r="937" spans="3:6" ht="12.75" x14ac:dyDescent="0.2">
      <c r="C937" s="93"/>
      <c r="D937" s="93"/>
      <c r="E937" s="93"/>
      <c r="F937" s="93"/>
    </row>
    <row r="938" spans="3:6" ht="12.75" x14ac:dyDescent="0.2">
      <c r="C938" s="93"/>
      <c r="D938" s="93"/>
      <c r="E938" s="93"/>
      <c r="F938" s="93"/>
    </row>
    <row r="939" spans="3:6" ht="12.75" x14ac:dyDescent="0.2">
      <c r="C939" s="93"/>
      <c r="D939" s="93"/>
      <c r="E939" s="93"/>
      <c r="F939" s="93"/>
    </row>
    <row r="940" spans="3:6" ht="12.75" x14ac:dyDescent="0.2">
      <c r="C940" s="93"/>
      <c r="D940" s="93"/>
      <c r="E940" s="93"/>
      <c r="F940" s="93"/>
    </row>
    <row r="941" spans="3:6" ht="12.75" x14ac:dyDescent="0.2">
      <c r="C941" s="93"/>
      <c r="D941" s="93"/>
      <c r="E941" s="93"/>
      <c r="F941" s="93"/>
    </row>
    <row r="942" spans="3:6" ht="12.75" x14ac:dyDescent="0.2">
      <c r="C942" s="93"/>
      <c r="D942" s="93"/>
      <c r="E942" s="93"/>
      <c r="F942" s="93"/>
    </row>
    <row r="943" spans="3:6" ht="12.75" x14ac:dyDescent="0.2">
      <c r="C943" s="93"/>
      <c r="D943" s="93"/>
      <c r="E943" s="93"/>
      <c r="F943" s="93"/>
    </row>
    <row r="944" spans="3:6" ht="12.75" x14ac:dyDescent="0.2">
      <c r="C944" s="93"/>
      <c r="D944" s="93"/>
      <c r="E944" s="93"/>
      <c r="F944" s="93"/>
    </row>
    <row r="945" spans="3:6" ht="12.75" x14ac:dyDescent="0.2">
      <c r="C945" s="93"/>
      <c r="D945" s="93"/>
      <c r="E945" s="93"/>
      <c r="F945" s="93"/>
    </row>
    <row r="946" spans="3:6" ht="12.75" x14ac:dyDescent="0.2">
      <c r="C946" s="93"/>
      <c r="D946" s="93"/>
      <c r="E946" s="93"/>
      <c r="F946" s="93"/>
    </row>
    <row r="947" spans="3:6" ht="12.75" x14ac:dyDescent="0.2">
      <c r="C947" s="93"/>
      <c r="D947" s="93"/>
      <c r="E947" s="93"/>
      <c r="F947" s="93"/>
    </row>
    <row r="948" spans="3:6" ht="12.75" x14ac:dyDescent="0.2">
      <c r="C948" s="93"/>
      <c r="D948" s="93"/>
      <c r="E948" s="93"/>
      <c r="F948" s="93"/>
    </row>
    <row r="949" spans="3:6" ht="12.75" x14ac:dyDescent="0.2">
      <c r="C949" s="93"/>
      <c r="D949" s="93"/>
      <c r="E949" s="93"/>
      <c r="F949" s="93"/>
    </row>
    <row r="950" spans="3:6" ht="12.75" x14ac:dyDescent="0.2">
      <c r="C950" s="93"/>
      <c r="D950" s="93"/>
      <c r="E950" s="93"/>
      <c r="F950" s="93"/>
    </row>
    <row r="951" spans="3:6" ht="12.75" x14ac:dyDescent="0.2">
      <c r="C951" s="93"/>
      <c r="D951" s="93"/>
      <c r="E951" s="93"/>
      <c r="F951" s="93"/>
    </row>
    <row r="952" spans="3:6" ht="12.75" x14ac:dyDescent="0.2">
      <c r="C952" s="93"/>
      <c r="D952" s="93"/>
      <c r="E952" s="93"/>
      <c r="F952" s="93"/>
    </row>
    <row r="953" spans="3:6" ht="12.75" x14ac:dyDescent="0.2">
      <c r="C953" s="93"/>
      <c r="D953" s="93"/>
      <c r="E953" s="93"/>
      <c r="F953" s="93"/>
    </row>
    <row r="954" spans="3:6" ht="12.75" x14ac:dyDescent="0.2">
      <c r="C954" s="93"/>
      <c r="D954" s="93"/>
      <c r="E954" s="93"/>
      <c r="F954" s="93"/>
    </row>
    <row r="955" spans="3:6" ht="12.75" x14ac:dyDescent="0.2">
      <c r="C955" s="93"/>
      <c r="D955" s="93"/>
      <c r="E955" s="93"/>
      <c r="F955" s="93"/>
    </row>
    <row r="956" spans="3:6" ht="12.75" x14ac:dyDescent="0.2">
      <c r="C956" s="93"/>
      <c r="D956" s="93"/>
      <c r="E956" s="93"/>
      <c r="F956" s="93"/>
    </row>
    <row r="957" spans="3:6" ht="12.75" x14ac:dyDescent="0.2">
      <c r="C957" s="93"/>
      <c r="D957" s="93"/>
      <c r="E957" s="93"/>
      <c r="F957" s="93"/>
    </row>
    <row r="958" spans="3:6" ht="12.75" x14ac:dyDescent="0.2">
      <c r="C958" s="93"/>
      <c r="D958" s="93"/>
      <c r="E958" s="93"/>
      <c r="F958" s="93"/>
    </row>
    <row r="959" spans="3:6" ht="12.75" x14ac:dyDescent="0.2">
      <c r="C959" s="93"/>
      <c r="D959" s="93"/>
      <c r="E959" s="93"/>
      <c r="F959" s="93"/>
    </row>
    <row r="960" spans="3:6" ht="12.75" x14ac:dyDescent="0.2">
      <c r="C960" s="93"/>
      <c r="D960" s="93"/>
      <c r="E960" s="93"/>
      <c r="F960" s="93"/>
    </row>
    <row r="961" spans="3:6" ht="12.75" x14ac:dyDescent="0.2">
      <c r="C961" s="93"/>
      <c r="D961" s="93"/>
      <c r="E961" s="93"/>
      <c r="F961" s="93"/>
    </row>
    <row r="962" spans="3:6" ht="12.75" x14ac:dyDescent="0.2">
      <c r="C962" s="93"/>
      <c r="D962" s="93"/>
      <c r="E962" s="93"/>
      <c r="F962" s="93"/>
    </row>
    <row r="963" spans="3:6" ht="12.75" x14ac:dyDescent="0.2">
      <c r="C963" s="93"/>
      <c r="D963" s="93"/>
      <c r="E963" s="93"/>
      <c r="F963" s="93"/>
    </row>
    <row r="964" spans="3:6" ht="12.75" x14ac:dyDescent="0.2">
      <c r="C964" s="93"/>
      <c r="D964" s="93"/>
      <c r="E964" s="93"/>
      <c r="F964" s="93"/>
    </row>
    <row r="965" spans="3:6" ht="12.75" x14ac:dyDescent="0.2">
      <c r="C965" s="93"/>
      <c r="D965" s="93"/>
      <c r="E965" s="93"/>
      <c r="F965" s="93"/>
    </row>
    <row r="966" spans="3:6" ht="12.75" x14ac:dyDescent="0.2">
      <c r="C966" s="93"/>
      <c r="D966" s="93"/>
      <c r="E966" s="93"/>
      <c r="F966" s="93"/>
    </row>
    <row r="967" spans="3:6" ht="12.75" x14ac:dyDescent="0.2">
      <c r="C967" s="93"/>
      <c r="D967" s="93"/>
      <c r="E967" s="93"/>
      <c r="F967" s="93"/>
    </row>
    <row r="968" spans="3:6" ht="12.75" x14ac:dyDescent="0.2">
      <c r="C968" s="93"/>
      <c r="D968" s="93"/>
      <c r="E968" s="93"/>
      <c r="F968" s="93"/>
    </row>
    <row r="969" spans="3:6" ht="12.75" x14ac:dyDescent="0.2">
      <c r="C969" s="93"/>
      <c r="D969" s="93"/>
      <c r="E969" s="93"/>
      <c r="F969" s="93"/>
    </row>
    <row r="970" spans="3:6" ht="12.75" x14ac:dyDescent="0.2">
      <c r="C970" s="93"/>
      <c r="D970" s="93"/>
      <c r="E970" s="93"/>
      <c r="F970" s="93"/>
    </row>
    <row r="971" spans="3:6" ht="12.75" x14ac:dyDescent="0.2">
      <c r="C971" s="93"/>
      <c r="D971" s="93"/>
      <c r="E971" s="93"/>
      <c r="F971" s="93"/>
    </row>
    <row r="972" spans="3:6" ht="12.75" x14ac:dyDescent="0.2">
      <c r="C972" s="93"/>
      <c r="D972" s="93"/>
      <c r="E972" s="93"/>
      <c r="F972" s="93"/>
    </row>
    <row r="973" spans="3:6" ht="12.75" x14ac:dyDescent="0.2">
      <c r="C973" s="93"/>
      <c r="D973" s="93"/>
      <c r="E973" s="93"/>
      <c r="F973" s="93"/>
    </row>
    <row r="974" spans="3:6" ht="12.75" x14ac:dyDescent="0.2">
      <c r="C974" s="93"/>
      <c r="D974" s="93"/>
      <c r="E974" s="93"/>
      <c r="F974" s="93"/>
    </row>
    <row r="975" spans="3:6" ht="12.75" x14ac:dyDescent="0.2">
      <c r="C975" s="93"/>
      <c r="D975" s="93"/>
      <c r="E975" s="93"/>
      <c r="F975" s="93"/>
    </row>
    <row r="976" spans="3:6" ht="12.75" x14ac:dyDescent="0.2">
      <c r="C976" s="93"/>
      <c r="D976" s="93"/>
      <c r="E976" s="93"/>
      <c r="F976" s="93"/>
    </row>
    <row r="977" spans="3:6" ht="12.75" x14ac:dyDescent="0.2">
      <c r="C977" s="93"/>
      <c r="D977" s="93"/>
      <c r="E977" s="93"/>
      <c r="F977" s="93"/>
    </row>
    <row r="978" spans="3:6" ht="12.75" x14ac:dyDescent="0.2">
      <c r="C978" s="93"/>
      <c r="D978" s="93"/>
      <c r="E978" s="93"/>
      <c r="F978" s="93"/>
    </row>
    <row r="979" spans="3:6" ht="12.75" x14ac:dyDescent="0.2">
      <c r="C979" s="93"/>
      <c r="D979" s="93"/>
      <c r="E979" s="93"/>
      <c r="F979" s="93"/>
    </row>
    <row r="980" spans="3:6" ht="12.75" x14ac:dyDescent="0.2">
      <c r="C980" s="93"/>
      <c r="D980" s="93"/>
      <c r="E980" s="93"/>
      <c r="F980" s="93"/>
    </row>
    <row r="981" spans="3:6" ht="12.75" x14ac:dyDescent="0.2">
      <c r="C981" s="93"/>
      <c r="D981" s="93"/>
      <c r="E981" s="93"/>
      <c r="F981" s="93"/>
    </row>
    <row r="982" spans="3:6" ht="12.75" x14ac:dyDescent="0.2">
      <c r="C982" s="93"/>
      <c r="D982" s="93"/>
      <c r="E982" s="93"/>
      <c r="F982" s="93"/>
    </row>
    <row r="983" spans="3:6" ht="12.75" x14ac:dyDescent="0.2">
      <c r="C983" s="93"/>
      <c r="D983" s="93"/>
      <c r="E983" s="93"/>
      <c r="F983" s="93"/>
    </row>
    <row r="984" spans="3:6" ht="12.75" x14ac:dyDescent="0.2">
      <c r="C984" s="93"/>
      <c r="D984" s="93"/>
      <c r="E984" s="93"/>
      <c r="F984" s="93"/>
    </row>
    <row r="985" spans="3:6" ht="12.75" x14ac:dyDescent="0.2">
      <c r="C985" s="93"/>
      <c r="D985" s="93"/>
      <c r="E985" s="93"/>
      <c r="F985" s="93"/>
    </row>
    <row r="986" spans="3:6" ht="12.75" x14ac:dyDescent="0.2">
      <c r="C986" s="93"/>
      <c r="D986" s="93"/>
      <c r="E986" s="93"/>
      <c r="F986" s="93"/>
    </row>
    <row r="987" spans="3:6" ht="12.75" x14ac:dyDescent="0.2">
      <c r="C987" s="93"/>
      <c r="D987" s="93"/>
      <c r="E987" s="93"/>
      <c r="F987" s="93"/>
    </row>
    <row r="988" spans="3:6" ht="12.75" x14ac:dyDescent="0.2">
      <c r="C988" s="93"/>
      <c r="D988" s="93"/>
      <c r="E988" s="93"/>
      <c r="F988" s="93"/>
    </row>
    <row r="989" spans="3:6" ht="12.75" x14ac:dyDescent="0.2">
      <c r="C989" s="93"/>
      <c r="D989" s="93"/>
      <c r="E989" s="93"/>
      <c r="F989" s="93"/>
    </row>
    <row r="990" spans="3:6" ht="12.75" x14ac:dyDescent="0.2">
      <c r="C990" s="93"/>
      <c r="D990" s="93"/>
      <c r="E990" s="93"/>
      <c r="F990" s="93"/>
    </row>
    <row r="991" spans="3:6" ht="12.75" x14ac:dyDescent="0.2">
      <c r="C991" s="93"/>
      <c r="D991" s="93"/>
      <c r="E991" s="93"/>
      <c r="F991" s="93"/>
    </row>
    <row r="992" spans="3:6" ht="12.75" x14ac:dyDescent="0.2">
      <c r="C992" s="93"/>
      <c r="D992" s="93"/>
      <c r="E992" s="93"/>
      <c r="F992" s="93"/>
    </row>
    <row r="993" spans="3:6" ht="12.75" x14ac:dyDescent="0.2">
      <c r="C993" s="93"/>
      <c r="D993" s="93"/>
      <c r="E993" s="93"/>
      <c r="F993" s="93"/>
    </row>
    <row r="994" spans="3:6" ht="12.75" x14ac:dyDescent="0.2">
      <c r="C994" s="93"/>
      <c r="D994" s="93"/>
      <c r="E994" s="93"/>
      <c r="F994" s="93"/>
    </row>
    <row r="995" spans="3:6" ht="12.75" x14ac:dyDescent="0.2">
      <c r="C995" s="93"/>
      <c r="D995" s="93"/>
      <c r="E995" s="93"/>
      <c r="F995" s="93"/>
    </row>
    <row r="996" spans="3:6" ht="12.75" x14ac:dyDescent="0.2">
      <c r="C996" s="93"/>
      <c r="D996" s="93"/>
      <c r="E996" s="93"/>
      <c r="F996" s="93"/>
    </row>
    <row r="997" spans="3:6" ht="12.75" x14ac:dyDescent="0.2">
      <c r="C997" s="93"/>
      <c r="D997" s="93"/>
      <c r="E997" s="93"/>
      <c r="F997" s="93"/>
    </row>
    <row r="998" spans="3:6" ht="12.75" x14ac:dyDescent="0.2">
      <c r="C998" s="93"/>
      <c r="D998" s="93"/>
      <c r="E998" s="93"/>
      <c r="F998" s="93"/>
    </row>
    <row r="999" spans="3:6" ht="12.75" x14ac:dyDescent="0.2">
      <c r="C999" s="93"/>
      <c r="D999" s="93"/>
      <c r="E999" s="93"/>
      <c r="F999" s="93"/>
    </row>
    <row r="1000" spans="3:6" ht="12.75" x14ac:dyDescent="0.2">
      <c r="C1000" s="93"/>
      <c r="D1000" s="93"/>
      <c r="E1000" s="93"/>
      <c r="F1000" s="93"/>
    </row>
    <row r="1001" spans="3:6" ht="15.75" customHeight="1" x14ac:dyDescent="0.2">
      <c r="C1001" s="93"/>
      <c r="D1001" s="93"/>
      <c r="E1001" s="93"/>
      <c r="F1001" s="93"/>
    </row>
  </sheetData>
  <mergeCells count="1">
    <mergeCell ref="B1:G1"/>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topLeftCell="A19" workbookViewId="0">
      <selection activeCell="F29" sqref="F29"/>
    </sheetView>
  </sheetViews>
  <sheetFormatPr baseColWidth="10" defaultRowHeight="12.75" x14ac:dyDescent="0.2"/>
  <cols>
    <col min="1" max="16384" width="11.42578125" style="318"/>
  </cols>
  <sheetData>
    <row r="2" spans="2:4" ht="15" x14ac:dyDescent="0.25">
      <c r="B2" s="317" t="s">
        <v>0</v>
      </c>
      <c r="C2" s="317" t="s">
        <v>1</v>
      </c>
      <c r="D2" s="317" t="s">
        <v>4</v>
      </c>
    </row>
    <row r="3" spans="2:4" ht="15" x14ac:dyDescent="0.25">
      <c r="B3" s="319" t="s">
        <v>223</v>
      </c>
      <c r="C3" s="319">
        <v>2018</v>
      </c>
      <c r="D3" s="342">
        <v>92022</v>
      </c>
    </row>
    <row r="4" spans="2:4" ht="15" x14ac:dyDescent="0.25">
      <c r="B4" s="34" t="s">
        <v>223</v>
      </c>
      <c r="C4" s="34">
        <v>2019</v>
      </c>
      <c r="D4" s="61">
        <v>93506</v>
      </c>
    </row>
    <row r="5" spans="2:4" ht="15" x14ac:dyDescent="0.25">
      <c r="B5" s="319" t="s">
        <v>223</v>
      </c>
      <c r="C5" s="319">
        <v>2020</v>
      </c>
      <c r="D5" s="342">
        <v>95264</v>
      </c>
    </row>
    <row r="6" spans="2:4" ht="15" x14ac:dyDescent="0.25">
      <c r="B6" s="34" t="s">
        <v>223</v>
      </c>
      <c r="C6" s="34">
        <v>2021</v>
      </c>
      <c r="D6" s="61">
        <v>97628</v>
      </c>
    </row>
    <row r="8" spans="2:4" ht="15" x14ac:dyDescent="0.25">
      <c r="B8" s="317" t="s">
        <v>0</v>
      </c>
      <c r="C8" s="317" t="s">
        <v>1</v>
      </c>
      <c r="D8" s="317" t="s">
        <v>4</v>
      </c>
    </row>
    <row r="9" spans="2:4" ht="15" x14ac:dyDescent="0.25">
      <c r="B9" s="319" t="s">
        <v>218</v>
      </c>
      <c r="C9" s="319">
        <v>2018</v>
      </c>
      <c r="D9" s="342">
        <v>11927</v>
      </c>
    </row>
    <row r="10" spans="2:4" ht="15" x14ac:dyDescent="0.25">
      <c r="B10" s="34" t="s">
        <v>218</v>
      </c>
      <c r="C10" s="34">
        <v>2019</v>
      </c>
      <c r="D10" s="61">
        <v>12478</v>
      </c>
    </row>
    <row r="11" spans="2:4" ht="15" x14ac:dyDescent="0.25">
      <c r="B11" s="319" t="s">
        <v>218</v>
      </c>
      <c r="C11" s="319">
        <v>2020</v>
      </c>
      <c r="D11" s="342">
        <v>12626</v>
      </c>
    </row>
    <row r="12" spans="2:4" ht="15" x14ac:dyDescent="0.25">
      <c r="B12" s="34" t="s">
        <v>218</v>
      </c>
      <c r="C12" s="34">
        <v>2021</v>
      </c>
      <c r="D12" s="61">
        <v>12813</v>
      </c>
    </row>
    <row r="14" spans="2:4" ht="15" x14ac:dyDescent="0.25">
      <c r="B14" s="317" t="s">
        <v>0</v>
      </c>
      <c r="C14" s="317" t="s">
        <v>1</v>
      </c>
      <c r="D14" s="317" t="s">
        <v>4</v>
      </c>
    </row>
    <row r="15" spans="2:4" ht="15" x14ac:dyDescent="0.25">
      <c r="B15" s="319" t="s">
        <v>207</v>
      </c>
      <c r="C15" s="319">
        <v>2018</v>
      </c>
      <c r="D15" s="342">
        <v>12657</v>
      </c>
    </row>
    <row r="16" spans="2:4" ht="15" x14ac:dyDescent="0.25">
      <c r="B16" s="34" t="s">
        <v>207</v>
      </c>
      <c r="C16" s="34">
        <v>2019</v>
      </c>
      <c r="D16" s="61">
        <v>12761</v>
      </c>
    </row>
    <row r="17" spans="2:4" ht="15" x14ac:dyDescent="0.25">
      <c r="B17" s="319" t="s">
        <v>207</v>
      </c>
      <c r="C17" s="319">
        <v>2020</v>
      </c>
      <c r="D17" s="342">
        <v>12889</v>
      </c>
    </row>
    <row r="18" spans="2:4" ht="15" x14ac:dyDescent="0.25">
      <c r="B18" s="34" t="s">
        <v>207</v>
      </c>
      <c r="C18" s="34">
        <v>2021</v>
      </c>
      <c r="D18" s="61">
        <v>13094</v>
      </c>
    </row>
    <row r="20" spans="2:4" ht="15" x14ac:dyDescent="0.25">
      <c r="B20" s="317" t="s">
        <v>0</v>
      </c>
      <c r="C20" s="317" t="s">
        <v>1</v>
      </c>
      <c r="D20" s="317" t="s">
        <v>4</v>
      </c>
    </row>
    <row r="21" spans="2:4" ht="15" x14ac:dyDescent="0.25">
      <c r="B21" s="319" t="s">
        <v>224</v>
      </c>
      <c r="C21" s="319">
        <v>2018</v>
      </c>
      <c r="D21" s="342">
        <v>8614</v>
      </c>
    </row>
    <row r="22" spans="2:4" ht="15" x14ac:dyDescent="0.25">
      <c r="B22" s="34" t="s">
        <v>224</v>
      </c>
      <c r="C22" s="34">
        <v>2019</v>
      </c>
      <c r="D22" s="61">
        <v>8996</v>
      </c>
    </row>
    <row r="23" spans="2:4" ht="15" x14ac:dyDescent="0.25">
      <c r="B23" s="319" t="s">
        <v>224</v>
      </c>
      <c r="C23" s="319">
        <v>2020</v>
      </c>
      <c r="D23" s="342">
        <v>9121</v>
      </c>
    </row>
    <row r="24" spans="2:4" ht="15" x14ac:dyDescent="0.25">
      <c r="B24" s="34" t="s">
        <v>224</v>
      </c>
      <c r="C24" s="34">
        <v>2021</v>
      </c>
      <c r="D24" s="61">
        <v>9296</v>
      </c>
    </row>
    <row r="30" spans="2:4" ht="15" x14ac:dyDescent="0.25">
      <c r="C30" s="394" t="s">
        <v>241</v>
      </c>
      <c r="D30" s="395"/>
    </row>
    <row r="31" spans="2:4" ht="15" x14ac:dyDescent="0.25">
      <c r="C31" s="317" t="s">
        <v>1</v>
      </c>
      <c r="D31" s="317" t="s">
        <v>4</v>
      </c>
    </row>
    <row r="32" spans="2:4" ht="15" x14ac:dyDescent="0.25">
      <c r="C32" s="319">
        <v>2011</v>
      </c>
      <c r="D32" s="319">
        <v>153487</v>
      </c>
    </row>
    <row r="33" spans="3:4" ht="15" x14ac:dyDescent="0.25">
      <c r="C33" s="34">
        <v>2012</v>
      </c>
      <c r="D33" s="34">
        <v>155940</v>
      </c>
    </row>
    <row r="34" spans="3:4" ht="15" x14ac:dyDescent="0.25">
      <c r="C34" s="319">
        <v>2013</v>
      </c>
      <c r="D34" s="319">
        <v>107519</v>
      </c>
    </row>
    <row r="35" spans="3:4" ht="15" x14ac:dyDescent="0.25">
      <c r="C35" s="34">
        <v>2014</v>
      </c>
      <c r="D35" s="34">
        <v>160325</v>
      </c>
    </row>
    <row r="36" spans="3:4" ht="15" x14ac:dyDescent="0.25">
      <c r="C36" s="319">
        <v>2015</v>
      </c>
      <c r="D36" s="319">
        <v>167384</v>
      </c>
    </row>
    <row r="37" spans="3:4" ht="15" x14ac:dyDescent="0.25">
      <c r="C37" s="34">
        <v>2016</v>
      </c>
      <c r="D37" s="34">
        <v>168451</v>
      </c>
    </row>
    <row r="38" spans="3:4" ht="15" x14ac:dyDescent="0.25">
      <c r="C38" s="319">
        <v>2017</v>
      </c>
      <c r="D38" s="319">
        <v>171894</v>
      </c>
    </row>
    <row r="39" spans="3:4" ht="15" x14ac:dyDescent="0.25">
      <c r="C39" s="34">
        <v>2018</v>
      </c>
      <c r="D39" s="34">
        <v>176377</v>
      </c>
    </row>
    <row r="40" spans="3:4" ht="15" x14ac:dyDescent="0.25">
      <c r="C40" s="319">
        <v>2019</v>
      </c>
      <c r="D40" s="319">
        <v>175506</v>
      </c>
    </row>
    <row r="41" spans="3:4" ht="15" x14ac:dyDescent="0.25">
      <c r="C41" s="34">
        <v>2020</v>
      </c>
      <c r="D41" s="34">
        <v>178072</v>
      </c>
    </row>
    <row r="42" spans="3:4" ht="15" x14ac:dyDescent="0.25">
      <c r="C42" s="319">
        <v>2021</v>
      </c>
      <c r="D42" s="319">
        <v>181386</v>
      </c>
    </row>
  </sheetData>
  <mergeCells count="1">
    <mergeCell ref="C30:D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topLeftCell="A24" workbookViewId="0">
      <selection activeCell="C30" sqref="C30:D42"/>
    </sheetView>
  </sheetViews>
  <sheetFormatPr baseColWidth="10" defaultRowHeight="12.75" x14ac:dyDescent="0.2"/>
  <cols>
    <col min="1" max="16384" width="11.42578125" style="4"/>
  </cols>
  <sheetData>
    <row r="2" spans="2:4" ht="15" x14ac:dyDescent="0.25">
      <c r="B2" s="8" t="s">
        <v>0</v>
      </c>
      <c r="C2" s="8" t="s">
        <v>1</v>
      </c>
      <c r="D2" s="8" t="s">
        <v>4</v>
      </c>
    </row>
    <row r="3" spans="2:4" ht="15" x14ac:dyDescent="0.25">
      <c r="B3" s="5" t="s">
        <v>207</v>
      </c>
      <c r="C3" s="5">
        <v>2018</v>
      </c>
      <c r="D3" s="5">
        <v>40</v>
      </c>
    </row>
    <row r="4" spans="2:4" ht="15" x14ac:dyDescent="0.25">
      <c r="B4" s="1" t="s">
        <v>207</v>
      </c>
      <c r="C4" s="1">
        <v>2019</v>
      </c>
      <c r="D4" s="1">
        <v>21</v>
      </c>
    </row>
    <row r="5" spans="2:4" ht="15" x14ac:dyDescent="0.25">
      <c r="B5" s="5" t="s">
        <v>207</v>
      </c>
      <c r="C5" s="5">
        <v>2020</v>
      </c>
      <c r="D5" s="5">
        <v>152</v>
      </c>
    </row>
    <row r="6" spans="2:4" ht="15" x14ac:dyDescent="0.25">
      <c r="B6" s="1" t="s">
        <v>207</v>
      </c>
      <c r="C6" s="1">
        <v>2021</v>
      </c>
      <c r="D6" s="1">
        <v>128</v>
      </c>
    </row>
    <row r="8" spans="2:4" ht="15" x14ac:dyDescent="0.25">
      <c r="B8" s="8" t="s">
        <v>0</v>
      </c>
      <c r="C8" s="8" t="s">
        <v>1</v>
      </c>
      <c r="D8" s="8" t="s">
        <v>4</v>
      </c>
    </row>
    <row r="9" spans="2:4" ht="15" x14ac:dyDescent="0.25">
      <c r="B9" s="5" t="s">
        <v>223</v>
      </c>
      <c r="C9" s="5">
        <v>2018</v>
      </c>
      <c r="D9" s="6">
        <v>2384</v>
      </c>
    </row>
    <row r="10" spans="2:4" ht="15" x14ac:dyDescent="0.25">
      <c r="B10" s="1" t="s">
        <v>223</v>
      </c>
      <c r="C10" s="1">
        <v>2019</v>
      </c>
      <c r="D10" s="2">
        <v>2203</v>
      </c>
    </row>
    <row r="11" spans="2:4" ht="15" x14ac:dyDescent="0.25">
      <c r="B11" s="5" t="s">
        <v>223</v>
      </c>
      <c r="C11" s="5">
        <v>2020</v>
      </c>
      <c r="D11" s="6">
        <v>1230</v>
      </c>
    </row>
    <row r="12" spans="2:4" ht="15" x14ac:dyDescent="0.25">
      <c r="B12" s="1" t="s">
        <v>223</v>
      </c>
      <c r="C12" s="1">
        <v>2021</v>
      </c>
      <c r="D12" s="2">
        <v>717</v>
      </c>
    </row>
    <row r="14" spans="2:4" ht="15" x14ac:dyDescent="0.25">
      <c r="B14" s="8" t="s">
        <v>0</v>
      </c>
      <c r="C14" s="8" t="s">
        <v>1</v>
      </c>
      <c r="D14" s="8" t="s">
        <v>4</v>
      </c>
    </row>
    <row r="15" spans="2:4" ht="15" x14ac:dyDescent="0.25">
      <c r="B15" s="5" t="s">
        <v>218</v>
      </c>
      <c r="C15" s="5">
        <v>2018</v>
      </c>
      <c r="D15" s="5">
        <v>0</v>
      </c>
    </row>
    <row r="16" spans="2:4" ht="15" x14ac:dyDescent="0.25">
      <c r="B16" s="1" t="s">
        <v>218</v>
      </c>
      <c r="C16" s="1">
        <v>2019</v>
      </c>
      <c r="D16" s="1">
        <v>0</v>
      </c>
    </row>
    <row r="17" spans="2:4" ht="15" x14ac:dyDescent="0.25">
      <c r="B17" s="5" t="s">
        <v>218</v>
      </c>
      <c r="C17" s="5">
        <v>2020</v>
      </c>
      <c r="D17" s="5">
        <v>141</v>
      </c>
    </row>
    <row r="18" spans="2:4" ht="15" x14ac:dyDescent="0.25">
      <c r="B18" s="1" t="s">
        <v>218</v>
      </c>
      <c r="C18" s="1">
        <v>2021</v>
      </c>
      <c r="D18" s="1">
        <v>101</v>
      </c>
    </row>
    <row r="20" spans="2:4" ht="15" x14ac:dyDescent="0.25">
      <c r="B20" s="8" t="s">
        <v>0</v>
      </c>
      <c r="C20" s="8" t="s">
        <v>1</v>
      </c>
      <c r="D20" s="8" t="s">
        <v>4</v>
      </c>
    </row>
    <row r="21" spans="2:4" ht="15" x14ac:dyDescent="0.25">
      <c r="B21" s="5" t="s">
        <v>224</v>
      </c>
      <c r="C21" s="5">
        <v>2018</v>
      </c>
      <c r="D21" s="5">
        <v>0</v>
      </c>
    </row>
    <row r="22" spans="2:4" ht="15" x14ac:dyDescent="0.25">
      <c r="B22" s="1" t="s">
        <v>224</v>
      </c>
      <c r="C22" s="1">
        <v>2019</v>
      </c>
      <c r="D22" s="1">
        <v>0</v>
      </c>
    </row>
    <row r="23" spans="2:4" ht="15" x14ac:dyDescent="0.25">
      <c r="B23" s="5" t="s">
        <v>224</v>
      </c>
      <c r="C23" s="5">
        <v>2020</v>
      </c>
      <c r="D23" s="5">
        <v>89</v>
      </c>
    </row>
    <row r="24" spans="2:4" ht="15" x14ac:dyDescent="0.25">
      <c r="B24" s="1" t="s">
        <v>224</v>
      </c>
      <c r="C24" s="1">
        <v>2021</v>
      </c>
      <c r="D24" s="1">
        <v>47</v>
      </c>
    </row>
    <row r="30" spans="2:4" x14ac:dyDescent="0.2">
      <c r="C30" s="347" t="s">
        <v>241</v>
      </c>
      <c r="D30" s="349"/>
    </row>
    <row r="31" spans="2:4" ht="15" x14ac:dyDescent="0.25">
      <c r="C31" s="8" t="s">
        <v>1</v>
      </c>
      <c r="D31" s="8" t="s">
        <v>4</v>
      </c>
    </row>
    <row r="32" spans="2:4" ht="15" x14ac:dyDescent="0.25">
      <c r="C32" s="5">
        <v>2011</v>
      </c>
      <c r="D32" s="12">
        <v>3143</v>
      </c>
    </row>
    <row r="33" spans="3:4" ht="15" x14ac:dyDescent="0.25">
      <c r="C33" s="1">
        <v>2012</v>
      </c>
      <c r="D33" s="11">
        <v>3106</v>
      </c>
    </row>
    <row r="34" spans="3:4" ht="15" x14ac:dyDescent="0.25">
      <c r="C34" s="5">
        <v>2013</v>
      </c>
      <c r="D34" s="12">
        <v>3051</v>
      </c>
    </row>
    <row r="35" spans="3:4" ht="15" x14ac:dyDescent="0.25">
      <c r="C35" s="1">
        <v>2014</v>
      </c>
      <c r="D35" s="11">
        <v>2975</v>
      </c>
    </row>
    <row r="36" spans="3:4" ht="15" x14ac:dyDescent="0.25">
      <c r="C36" s="5">
        <v>2015</v>
      </c>
      <c r="D36" s="12">
        <v>2747</v>
      </c>
    </row>
    <row r="37" spans="3:4" ht="15" x14ac:dyDescent="0.25">
      <c r="C37" s="1">
        <v>2016</v>
      </c>
      <c r="D37" s="11">
        <v>2695</v>
      </c>
    </row>
    <row r="38" spans="3:4" ht="15" x14ac:dyDescent="0.25">
      <c r="C38" s="5">
        <v>2017</v>
      </c>
      <c r="D38" s="12">
        <v>2561</v>
      </c>
    </row>
    <row r="39" spans="3:4" ht="15" x14ac:dyDescent="0.25">
      <c r="C39" s="1">
        <v>2018</v>
      </c>
      <c r="D39" s="11">
        <v>2453</v>
      </c>
    </row>
    <row r="40" spans="3:4" ht="15" x14ac:dyDescent="0.25">
      <c r="C40" s="5">
        <v>2019</v>
      </c>
      <c r="D40" s="12">
        <v>2242</v>
      </c>
    </row>
    <row r="41" spans="3:4" ht="15" x14ac:dyDescent="0.25">
      <c r="C41" s="1">
        <v>2020</v>
      </c>
      <c r="D41" s="11">
        <v>2969</v>
      </c>
    </row>
    <row r="42" spans="3:4" ht="15" x14ac:dyDescent="0.25">
      <c r="C42" s="5">
        <v>2021</v>
      </c>
      <c r="D42" s="12">
        <v>1304</v>
      </c>
    </row>
  </sheetData>
  <mergeCells count="1">
    <mergeCell ref="C30:D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K233"/>
  <sheetViews>
    <sheetView topLeftCell="A21" workbookViewId="0">
      <selection activeCell="I234" sqref="I234"/>
    </sheetView>
  </sheetViews>
  <sheetFormatPr baseColWidth="10" defaultColWidth="14.42578125" defaultRowHeight="15.75" customHeight="1" x14ac:dyDescent="0.2"/>
  <cols>
    <col min="1" max="1" width="14.42578125" style="18"/>
    <col min="2" max="2" width="19.140625" style="18" customWidth="1"/>
    <col min="3" max="5" width="14.42578125" style="18"/>
    <col min="6" max="6" width="18.5703125" style="18" customWidth="1"/>
    <col min="7" max="7" width="20.28515625" style="18" customWidth="1"/>
    <col min="8" max="16384" width="14.42578125" style="18"/>
  </cols>
  <sheetData>
    <row r="1" spans="2:11" ht="25.5" customHeight="1" x14ac:dyDescent="0.2">
      <c r="B1" s="350" t="s">
        <v>230</v>
      </c>
      <c r="C1" s="350"/>
      <c r="D1" s="350"/>
      <c r="E1" s="350"/>
      <c r="F1" s="350"/>
      <c r="G1" s="350"/>
      <c r="K1" s="58"/>
    </row>
    <row r="3" spans="2:11" ht="12.75" x14ac:dyDescent="0.2"/>
    <row r="4" spans="2:11" ht="12.75" x14ac:dyDescent="0.2"/>
    <row r="5" spans="2:11" ht="12.75" x14ac:dyDescent="0.2"/>
    <row r="6" spans="2:11" ht="12.75" x14ac:dyDescent="0.2"/>
    <row r="7" spans="2:11" ht="12.75" x14ac:dyDescent="0.2"/>
    <row r="8" spans="2:11" ht="12.75" x14ac:dyDescent="0.2"/>
    <row r="9" spans="2:11" ht="12.75" x14ac:dyDescent="0.2"/>
    <row r="10" spans="2:11" ht="12.75" x14ac:dyDescent="0.2"/>
    <row r="11" spans="2:11" ht="12.75" x14ac:dyDescent="0.2"/>
    <row r="12" spans="2:11" ht="12.75" x14ac:dyDescent="0.2">
      <c r="B12" s="19" t="s">
        <v>0</v>
      </c>
      <c r="C12" s="20" t="s">
        <v>1</v>
      </c>
      <c r="D12" s="20" t="s">
        <v>231</v>
      </c>
      <c r="E12" s="20" t="s">
        <v>232</v>
      </c>
      <c r="F12" s="20" t="s">
        <v>233</v>
      </c>
      <c r="G12" s="59" t="s">
        <v>234</v>
      </c>
    </row>
    <row r="13" spans="2:11" ht="12.75" hidden="1" x14ac:dyDescent="0.2">
      <c r="B13" s="60" t="s">
        <v>207</v>
      </c>
      <c r="C13" s="61">
        <v>2010</v>
      </c>
      <c r="D13" s="61">
        <f>Tabla3[[#This Row],[HOMBRE ]]+Tabla3[[#This Row],[MUJER]]+Tabla3[[#This Row],[INDETERMINADOS ]]</f>
        <v>4</v>
      </c>
      <c r="E13" s="61">
        <v>3</v>
      </c>
      <c r="F13" s="61">
        <v>1</v>
      </c>
      <c r="G13" s="62">
        <v>0</v>
      </c>
    </row>
    <row r="14" spans="2:11" ht="12.75" hidden="1" x14ac:dyDescent="0.2">
      <c r="B14" s="60" t="s">
        <v>207</v>
      </c>
      <c r="C14" s="61">
        <v>2011</v>
      </c>
      <c r="D14" s="61">
        <f>Tabla3[[#This Row],[HOMBRE ]]+Tabla3[[#This Row],[MUJER]]+Tabla3[[#This Row],[INDETERMINADOS ]]</f>
        <v>0</v>
      </c>
      <c r="E14" s="61">
        <v>0</v>
      </c>
      <c r="F14" s="61">
        <v>0</v>
      </c>
      <c r="G14" s="62">
        <v>0</v>
      </c>
    </row>
    <row r="15" spans="2:11" ht="12.75" hidden="1" x14ac:dyDescent="0.2">
      <c r="B15" s="60" t="s">
        <v>207</v>
      </c>
      <c r="C15" s="61">
        <v>2012</v>
      </c>
      <c r="D15" s="61">
        <f>Tabla3[[#This Row],[HOMBRE ]]+Tabla3[[#This Row],[MUJER]]+Tabla3[[#This Row],[INDETERMINADOS ]]</f>
        <v>1</v>
      </c>
      <c r="E15" s="61">
        <v>1</v>
      </c>
      <c r="F15" s="61">
        <v>0</v>
      </c>
      <c r="G15" s="62">
        <v>0</v>
      </c>
    </row>
    <row r="16" spans="2:11" ht="12.75" hidden="1" x14ac:dyDescent="0.2">
      <c r="B16" s="60" t="s">
        <v>207</v>
      </c>
      <c r="C16" s="61">
        <v>2013</v>
      </c>
      <c r="D16" s="61">
        <f>Tabla3[[#This Row],[HOMBRE ]]+Tabla3[[#This Row],[MUJER]]+Tabla3[[#This Row],[INDETERMINADOS ]]</f>
        <v>0</v>
      </c>
      <c r="E16" s="61">
        <v>0</v>
      </c>
      <c r="F16" s="61">
        <v>0</v>
      </c>
      <c r="G16" s="62">
        <v>0</v>
      </c>
    </row>
    <row r="17" spans="2:7" ht="12.75" hidden="1" x14ac:dyDescent="0.2">
      <c r="B17" s="60" t="s">
        <v>207</v>
      </c>
      <c r="C17" s="61">
        <v>2014</v>
      </c>
      <c r="D17" s="61">
        <f>Tabla3[[#This Row],[HOMBRE ]]+Tabla3[[#This Row],[MUJER]]+Tabla3[[#This Row],[INDETERMINADOS ]]</f>
        <v>2</v>
      </c>
      <c r="E17" s="61">
        <v>1</v>
      </c>
      <c r="F17" s="61">
        <v>0</v>
      </c>
      <c r="G17" s="62">
        <v>1</v>
      </c>
    </row>
    <row r="18" spans="2:7" ht="12.75" hidden="1" x14ac:dyDescent="0.2">
      <c r="B18" s="60" t="s">
        <v>207</v>
      </c>
      <c r="C18" s="61">
        <v>2015</v>
      </c>
      <c r="D18" s="61">
        <f>Tabla3[[#This Row],[HOMBRE ]]+Tabla3[[#This Row],[MUJER]]+Tabla3[[#This Row],[INDETERMINADOS ]]</f>
        <v>0</v>
      </c>
      <c r="E18" s="61">
        <v>0</v>
      </c>
      <c r="F18" s="61">
        <v>0</v>
      </c>
      <c r="G18" s="62">
        <v>0</v>
      </c>
    </row>
    <row r="19" spans="2:7" ht="12.75" hidden="1" x14ac:dyDescent="0.2">
      <c r="B19" s="60" t="s">
        <v>207</v>
      </c>
      <c r="C19" s="61">
        <v>2016</v>
      </c>
      <c r="D19" s="61">
        <f>Tabla3[[#This Row],[HOMBRE ]]+Tabla3[[#This Row],[MUJER]]+Tabla3[[#This Row],[INDETERMINADOS ]]</f>
        <v>0</v>
      </c>
      <c r="E19" s="61">
        <v>0</v>
      </c>
      <c r="F19" s="61">
        <v>0</v>
      </c>
      <c r="G19" s="62">
        <v>0</v>
      </c>
    </row>
    <row r="20" spans="2:7" ht="12.75" hidden="1" x14ac:dyDescent="0.2">
      <c r="B20" s="60" t="s">
        <v>207</v>
      </c>
      <c r="C20" s="61">
        <v>2017</v>
      </c>
      <c r="D20" s="61">
        <f>Tabla3[[#This Row],[HOMBRE ]]+Tabla3[[#This Row],[MUJER]]+Tabla3[[#This Row],[INDETERMINADOS ]]</f>
        <v>1</v>
      </c>
      <c r="E20" s="61">
        <v>1</v>
      </c>
      <c r="F20" s="61">
        <v>0</v>
      </c>
      <c r="G20" s="62">
        <v>0</v>
      </c>
    </row>
    <row r="21" spans="2:7" ht="12.75" x14ac:dyDescent="0.2">
      <c r="B21" s="60" t="s">
        <v>207</v>
      </c>
      <c r="C21" s="61">
        <v>2018</v>
      </c>
      <c r="D21" s="61">
        <f>Tabla3[[#This Row],[HOMBRE ]]+Tabla3[[#This Row],[MUJER]]+Tabla3[[#This Row],[INDETERMINADOS ]]</f>
        <v>0</v>
      </c>
      <c r="E21" s="61">
        <v>0</v>
      </c>
      <c r="F21" s="61">
        <v>0</v>
      </c>
      <c r="G21" s="62">
        <v>0</v>
      </c>
    </row>
    <row r="22" spans="2:7" ht="12.75" x14ac:dyDescent="0.2">
      <c r="B22" s="60" t="s">
        <v>207</v>
      </c>
      <c r="C22" s="61">
        <v>2019</v>
      </c>
      <c r="D22" s="61">
        <f>Tabla3[[#This Row],[HOMBRE ]]+Tabla3[[#This Row],[MUJER]]+Tabla3[[#This Row],[INDETERMINADOS ]]</f>
        <v>0</v>
      </c>
      <c r="E22" s="61">
        <v>0</v>
      </c>
      <c r="F22" s="61">
        <v>0</v>
      </c>
      <c r="G22" s="62">
        <v>0</v>
      </c>
    </row>
    <row r="23" spans="2:7" ht="12.75" x14ac:dyDescent="0.2">
      <c r="B23" s="60" t="s">
        <v>207</v>
      </c>
      <c r="C23" s="61">
        <v>2020</v>
      </c>
      <c r="D23" s="61">
        <f>Tabla3[[#This Row],[HOMBRE ]]+Tabla3[[#This Row],[MUJER]]+Tabla3[[#This Row],[INDETERMINADOS ]]</f>
        <v>0</v>
      </c>
      <c r="E23" s="61">
        <v>0</v>
      </c>
      <c r="F23" s="61">
        <v>0</v>
      </c>
      <c r="G23" s="62">
        <v>0</v>
      </c>
    </row>
    <row r="24" spans="2:7" ht="12.75" x14ac:dyDescent="0.2">
      <c r="B24" s="60" t="s">
        <v>207</v>
      </c>
      <c r="C24" s="61">
        <v>2021</v>
      </c>
      <c r="D24" s="61">
        <f>Tabla3[[#This Row],[HOMBRE ]]+Tabla3[[#This Row],[MUJER]]+Tabla3[[#This Row],[INDETERMINADOS ]]</f>
        <v>1</v>
      </c>
      <c r="E24" s="61">
        <v>0</v>
      </c>
      <c r="F24" s="61">
        <v>1</v>
      </c>
      <c r="G24" s="62">
        <v>0</v>
      </c>
    </row>
    <row r="25" spans="2:7" ht="12.75" hidden="1" x14ac:dyDescent="0.2">
      <c r="B25" s="60" t="s">
        <v>208</v>
      </c>
      <c r="C25" s="61">
        <v>2011</v>
      </c>
      <c r="D25" s="61">
        <f>Tabla3[[#This Row],[HOMBRE ]]+Tabla3[[#This Row],[MUJER]]+Tabla3[[#This Row],[INDETERMINADOS ]]</f>
        <v>0</v>
      </c>
      <c r="E25" s="61">
        <v>0</v>
      </c>
      <c r="F25" s="61">
        <v>0</v>
      </c>
      <c r="G25" s="62">
        <v>0</v>
      </c>
    </row>
    <row r="26" spans="2:7" ht="12.75" hidden="1" x14ac:dyDescent="0.2">
      <c r="B26" s="60" t="s">
        <v>208</v>
      </c>
      <c r="C26" s="61">
        <v>2012</v>
      </c>
      <c r="D26" s="61">
        <f>Tabla3[[#This Row],[HOMBRE ]]+Tabla3[[#This Row],[MUJER]]+Tabla3[[#This Row],[INDETERMINADOS ]]</f>
        <v>0</v>
      </c>
      <c r="E26" s="61">
        <v>0</v>
      </c>
      <c r="F26" s="61">
        <v>0</v>
      </c>
      <c r="G26" s="62">
        <v>0</v>
      </c>
    </row>
    <row r="27" spans="2:7" ht="12.75" hidden="1" x14ac:dyDescent="0.2">
      <c r="B27" s="60" t="s">
        <v>208</v>
      </c>
      <c r="C27" s="61">
        <v>2013</v>
      </c>
      <c r="D27" s="61">
        <f>Tabla3[[#This Row],[HOMBRE ]]+Tabla3[[#This Row],[MUJER]]+Tabla3[[#This Row],[INDETERMINADOS ]]</f>
        <v>0</v>
      </c>
      <c r="E27" s="61">
        <v>0</v>
      </c>
      <c r="F27" s="61">
        <v>0</v>
      </c>
      <c r="G27" s="62">
        <v>0</v>
      </c>
    </row>
    <row r="28" spans="2:7" ht="12.75" hidden="1" x14ac:dyDescent="0.2">
      <c r="B28" s="60" t="s">
        <v>208</v>
      </c>
      <c r="C28" s="61">
        <v>2014</v>
      </c>
      <c r="D28" s="61">
        <f>Tabla3[[#This Row],[HOMBRE ]]+Tabla3[[#This Row],[MUJER]]+Tabla3[[#This Row],[INDETERMINADOS ]]</f>
        <v>0</v>
      </c>
      <c r="E28" s="61">
        <v>0</v>
      </c>
      <c r="F28" s="61">
        <v>0</v>
      </c>
      <c r="G28" s="62">
        <v>0</v>
      </c>
    </row>
    <row r="29" spans="2:7" ht="12.75" hidden="1" x14ac:dyDescent="0.2">
      <c r="B29" s="60" t="s">
        <v>208</v>
      </c>
      <c r="C29" s="61">
        <v>2015</v>
      </c>
      <c r="D29" s="61">
        <f>Tabla3[[#This Row],[HOMBRE ]]+Tabla3[[#This Row],[MUJER]]+Tabla3[[#This Row],[INDETERMINADOS ]]</f>
        <v>0</v>
      </c>
      <c r="E29" s="61">
        <v>0</v>
      </c>
      <c r="F29" s="61">
        <v>0</v>
      </c>
      <c r="G29" s="62">
        <v>0</v>
      </c>
    </row>
    <row r="30" spans="2:7" ht="12.75" hidden="1" x14ac:dyDescent="0.2">
      <c r="B30" s="60" t="s">
        <v>208</v>
      </c>
      <c r="C30" s="61">
        <v>2016</v>
      </c>
      <c r="D30" s="61">
        <f>Tabla3[[#This Row],[HOMBRE ]]+Tabla3[[#This Row],[MUJER]]+Tabla3[[#This Row],[INDETERMINADOS ]]</f>
        <v>0</v>
      </c>
      <c r="E30" s="61">
        <v>0</v>
      </c>
      <c r="F30" s="61">
        <v>0</v>
      </c>
      <c r="G30" s="62">
        <v>0</v>
      </c>
    </row>
    <row r="31" spans="2:7" ht="12.75" hidden="1" x14ac:dyDescent="0.2">
      <c r="B31" s="60" t="s">
        <v>208</v>
      </c>
      <c r="C31" s="61">
        <v>2017</v>
      </c>
      <c r="D31" s="61">
        <f>Tabla3[[#This Row],[HOMBRE ]]+Tabla3[[#This Row],[MUJER]]+Tabla3[[#This Row],[INDETERMINADOS ]]</f>
        <v>0</v>
      </c>
      <c r="E31" s="61">
        <v>0</v>
      </c>
      <c r="F31" s="61">
        <v>0</v>
      </c>
      <c r="G31" s="62">
        <v>0</v>
      </c>
    </row>
    <row r="32" spans="2:7" ht="12.75" hidden="1" x14ac:dyDescent="0.2">
      <c r="B32" s="60" t="s">
        <v>208</v>
      </c>
      <c r="C32" s="61">
        <v>2018</v>
      </c>
      <c r="D32" s="61">
        <f>Tabla3[[#This Row],[HOMBRE ]]+Tabla3[[#This Row],[MUJER]]+Tabla3[[#This Row],[INDETERMINADOS ]]</f>
        <v>0</v>
      </c>
      <c r="E32" s="61">
        <v>0</v>
      </c>
      <c r="F32" s="61">
        <v>0</v>
      </c>
      <c r="G32" s="62">
        <v>0</v>
      </c>
    </row>
    <row r="33" spans="2:7" ht="12.75" hidden="1" x14ac:dyDescent="0.2">
      <c r="B33" s="60" t="s">
        <v>208</v>
      </c>
      <c r="C33" s="61">
        <v>2019</v>
      </c>
      <c r="D33" s="61">
        <f>Tabla3[[#This Row],[HOMBRE ]]+Tabla3[[#This Row],[MUJER]]+Tabla3[[#This Row],[INDETERMINADOS ]]</f>
        <v>0</v>
      </c>
      <c r="E33" s="61">
        <v>0</v>
      </c>
      <c r="F33" s="61">
        <v>0</v>
      </c>
      <c r="G33" s="62">
        <v>0</v>
      </c>
    </row>
    <row r="34" spans="2:7" ht="12.75" hidden="1" x14ac:dyDescent="0.2">
      <c r="B34" s="60" t="s">
        <v>208</v>
      </c>
      <c r="C34" s="61">
        <v>2020</v>
      </c>
      <c r="D34" s="61">
        <f>Tabla3[[#This Row],[HOMBRE ]]+Tabla3[[#This Row],[MUJER]]+Tabla3[[#This Row],[INDETERMINADOS ]]</f>
        <v>0</v>
      </c>
      <c r="E34" s="61">
        <v>0</v>
      </c>
      <c r="F34" s="61">
        <v>0</v>
      </c>
      <c r="G34" s="62">
        <v>0</v>
      </c>
    </row>
    <row r="35" spans="2:7" ht="12.75" hidden="1" x14ac:dyDescent="0.2">
      <c r="B35" s="60" t="s">
        <v>208</v>
      </c>
      <c r="C35" s="61">
        <v>2021</v>
      </c>
      <c r="D35" s="61">
        <f>Tabla3[[#This Row],[HOMBRE ]]+Tabla3[[#This Row],[MUJER]]+Tabla3[[#This Row],[INDETERMINADOS ]]</f>
        <v>0</v>
      </c>
      <c r="E35" s="61">
        <v>0</v>
      </c>
      <c r="F35" s="61">
        <v>0</v>
      </c>
      <c r="G35" s="62">
        <v>0</v>
      </c>
    </row>
    <row r="36" spans="2:7" ht="12.75" hidden="1" x14ac:dyDescent="0.2">
      <c r="B36" s="60" t="s">
        <v>209</v>
      </c>
      <c r="C36" s="61">
        <v>2011</v>
      </c>
      <c r="D36" s="61">
        <f>Tabla3[[#This Row],[HOMBRE ]]+Tabla3[[#This Row],[MUJER]]+Tabla3[[#This Row],[INDETERMINADOS ]]</f>
        <v>0</v>
      </c>
      <c r="E36" s="61">
        <v>0</v>
      </c>
      <c r="F36" s="61">
        <v>0</v>
      </c>
      <c r="G36" s="62">
        <v>0</v>
      </c>
    </row>
    <row r="37" spans="2:7" ht="12.75" hidden="1" x14ac:dyDescent="0.2">
      <c r="B37" s="60" t="s">
        <v>209</v>
      </c>
      <c r="C37" s="61">
        <v>2012</v>
      </c>
      <c r="D37" s="61">
        <f>Tabla3[[#This Row],[HOMBRE ]]+Tabla3[[#This Row],[MUJER]]+Tabla3[[#This Row],[INDETERMINADOS ]]</f>
        <v>0</v>
      </c>
      <c r="E37" s="61">
        <v>0</v>
      </c>
      <c r="F37" s="61">
        <v>0</v>
      </c>
      <c r="G37" s="62">
        <v>0</v>
      </c>
    </row>
    <row r="38" spans="2:7" ht="12.75" hidden="1" x14ac:dyDescent="0.2">
      <c r="B38" s="60" t="s">
        <v>209</v>
      </c>
      <c r="C38" s="61">
        <v>2013</v>
      </c>
      <c r="D38" s="61">
        <f>Tabla3[[#This Row],[HOMBRE ]]+Tabla3[[#This Row],[MUJER]]+Tabla3[[#This Row],[INDETERMINADOS ]]</f>
        <v>0</v>
      </c>
      <c r="E38" s="61">
        <v>0</v>
      </c>
      <c r="F38" s="61">
        <v>0</v>
      </c>
      <c r="G38" s="62">
        <v>0</v>
      </c>
    </row>
    <row r="39" spans="2:7" ht="12.75" hidden="1" x14ac:dyDescent="0.2">
      <c r="B39" s="60" t="s">
        <v>209</v>
      </c>
      <c r="C39" s="61">
        <v>2014</v>
      </c>
      <c r="D39" s="61">
        <f>Tabla3[[#This Row],[HOMBRE ]]+Tabla3[[#This Row],[MUJER]]+Tabla3[[#This Row],[INDETERMINADOS ]]</f>
        <v>0</v>
      </c>
      <c r="E39" s="61">
        <v>0</v>
      </c>
      <c r="F39" s="61">
        <v>0</v>
      </c>
      <c r="G39" s="62">
        <v>0</v>
      </c>
    </row>
    <row r="40" spans="2:7" ht="12.75" hidden="1" x14ac:dyDescent="0.2">
      <c r="B40" s="60" t="s">
        <v>209</v>
      </c>
      <c r="C40" s="61">
        <v>2015</v>
      </c>
      <c r="D40" s="61">
        <f>Tabla3[[#This Row],[HOMBRE ]]+Tabla3[[#This Row],[MUJER]]+Tabla3[[#This Row],[INDETERMINADOS ]]</f>
        <v>0</v>
      </c>
      <c r="E40" s="61">
        <v>0</v>
      </c>
      <c r="F40" s="61">
        <v>0</v>
      </c>
      <c r="G40" s="62">
        <v>0</v>
      </c>
    </row>
    <row r="41" spans="2:7" ht="12.75" hidden="1" x14ac:dyDescent="0.2">
      <c r="B41" s="60" t="s">
        <v>209</v>
      </c>
      <c r="C41" s="61">
        <v>2016</v>
      </c>
      <c r="D41" s="61">
        <f>Tabla3[[#This Row],[HOMBRE ]]+Tabla3[[#This Row],[MUJER]]+Tabla3[[#This Row],[INDETERMINADOS ]]</f>
        <v>0</v>
      </c>
      <c r="E41" s="61">
        <v>0</v>
      </c>
      <c r="F41" s="61">
        <v>0</v>
      </c>
      <c r="G41" s="62">
        <v>0</v>
      </c>
    </row>
    <row r="42" spans="2:7" ht="12.75" hidden="1" x14ac:dyDescent="0.2">
      <c r="B42" s="60" t="s">
        <v>209</v>
      </c>
      <c r="C42" s="61">
        <v>2017</v>
      </c>
      <c r="D42" s="61">
        <f>Tabla3[[#This Row],[HOMBRE ]]+Tabla3[[#This Row],[MUJER]]+Tabla3[[#This Row],[INDETERMINADOS ]]</f>
        <v>0</v>
      </c>
      <c r="E42" s="61">
        <v>0</v>
      </c>
      <c r="F42" s="61">
        <v>0</v>
      </c>
      <c r="G42" s="62">
        <v>0</v>
      </c>
    </row>
    <row r="43" spans="2:7" ht="12.75" hidden="1" x14ac:dyDescent="0.2">
      <c r="B43" s="60" t="s">
        <v>209</v>
      </c>
      <c r="C43" s="61">
        <v>2018</v>
      </c>
      <c r="D43" s="61">
        <f>Tabla3[[#This Row],[HOMBRE ]]+Tabla3[[#This Row],[MUJER]]+Tabla3[[#This Row],[INDETERMINADOS ]]</f>
        <v>0</v>
      </c>
      <c r="E43" s="61">
        <v>0</v>
      </c>
      <c r="F43" s="61">
        <v>0</v>
      </c>
      <c r="G43" s="62">
        <v>0</v>
      </c>
    </row>
    <row r="44" spans="2:7" ht="12.75" hidden="1" x14ac:dyDescent="0.2">
      <c r="B44" s="60" t="s">
        <v>209</v>
      </c>
      <c r="C44" s="61">
        <v>2019</v>
      </c>
      <c r="D44" s="61">
        <f>Tabla3[[#This Row],[HOMBRE ]]+Tabla3[[#This Row],[MUJER]]+Tabla3[[#This Row],[INDETERMINADOS ]]</f>
        <v>0</v>
      </c>
      <c r="E44" s="61">
        <v>0</v>
      </c>
      <c r="F44" s="61">
        <v>0</v>
      </c>
      <c r="G44" s="62">
        <v>0</v>
      </c>
    </row>
    <row r="45" spans="2:7" ht="12.75" hidden="1" x14ac:dyDescent="0.2">
      <c r="B45" s="60" t="s">
        <v>209</v>
      </c>
      <c r="C45" s="61">
        <v>2020</v>
      </c>
      <c r="D45" s="61">
        <f>Tabla3[[#This Row],[HOMBRE ]]+Tabla3[[#This Row],[MUJER]]+Tabla3[[#This Row],[INDETERMINADOS ]]</f>
        <v>0</v>
      </c>
      <c r="E45" s="61">
        <v>0</v>
      </c>
      <c r="F45" s="61">
        <v>0</v>
      </c>
      <c r="G45" s="62">
        <v>0</v>
      </c>
    </row>
    <row r="46" spans="2:7" ht="12.75" hidden="1" x14ac:dyDescent="0.2">
      <c r="B46" s="60" t="s">
        <v>209</v>
      </c>
      <c r="C46" s="61">
        <v>2021</v>
      </c>
      <c r="D46" s="61">
        <f>Tabla3[[#This Row],[HOMBRE ]]+Tabla3[[#This Row],[MUJER]]+Tabla3[[#This Row],[INDETERMINADOS ]]</f>
        <v>0</v>
      </c>
      <c r="E46" s="61">
        <v>0</v>
      </c>
      <c r="F46" s="61">
        <v>0</v>
      </c>
      <c r="G46" s="62">
        <v>0</v>
      </c>
    </row>
    <row r="47" spans="2:7" ht="12.75" hidden="1" x14ac:dyDescent="0.2">
      <c r="B47" s="60" t="s">
        <v>210</v>
      </c>
      <c r="C47" s="61">
        <v>2011</v>
      </c>
      <c r="D47" s="61">
        <f>Tabla3[[#This Row],[HOMBRE ]]+Tabla3[[#This Row],[MUJER]]+Tabla3[[#This Row],[INDETERMINADOS ]]</f>
        <v>0</v>
      </c>
      <c r="E47" s="61">
        <v>0</v>
      </c>
      <c r="F47" s="61">
        <v>0</v>
      </c>
      <c r="G47" s="62">
        <v>0</v>
      </c>
    </row>
    <row r="48" spans="2:7" ht="12.75" hidden="1" x14ac:dyDescent="0.2">
      <c r="B48" s="60" t="s">
        <v>210</v>
      </c>
      <c r="C48" s="61">
        <v>2012</v>
      </c>
      <c r="D48" s="61">
        <f>Tabla3[[#This Row],[HOMBRE ]]+Tabla3[[#This Row],[MUJER]]+Tabla3[[#This Row],[INDETERMINADOS ]]</f>
        <v>0</v>
      </c>
      <c r="E48" s="61">
        <v>0</v>
      </c>
      <c r="F48" s="61">
        <v>0</v>
      </c>
      <c r="G48" s="62">
        <v>0</v>
      </c>
    </row>
    <row r="49" spans="2:7" ht="12.75" hidden="1" x14ac:dyDescent="0.2">
      <c r="B49" s="60" t="s">
        <v>210</v>
      </c>
      <c r="C49" s="61">
        <v>2013</v>
      </c>
      <c r="D49" s="61">
        <f>Tabla3[[#This Row],[HOMBRE ]]+Tabla3[[#This Row],[MUJER]]+Tabla3[[#This Row],[INDETERMINADOS ]]</f>
        <v>0</v>
      </c>
      <c r="E49" s="61">
        <v>0</v>
      </c>
      <c r="F49" s="61">
        <v>0</v>
      </c>
      <c r="G49" s="62">
        <v>0</v>
      </c>
    </row>
    <row r="50" spans="2:7" ht="12.75" hidden="1" x14ac:dyDescent="0.2">
      <c r="B50" s="60" t="s">
        <v>210</v>
      </c>
      <c r="C50" s="61">
        <v>2014</v>
      </c>
      <c r="D50" s="61">
        <f>Tabla3[[#This Row],[HOMBRE ]]+Tabla3[[#This Row],[MUJER]]+Tabla3[[#This Row],[INDETERMINADOS ]]</f>
        <v>0</v>
      </c>
      <c r="E50" s="61">
        <v>0</v>
      </c>
      <c r="F50" s="61">
        <v>0</v>
      </c>
      <c r="G50" s="62">
        <v>0</v>
      </c>
    </row>
    <row r="51" spans="2:7" ht="12.75" hidden="1" x14ac:dyDescent="0.2">
      <c r="B51" s="60" t="s">
        <v>210</v>
      </c>
      <c r="C51" s="61">
        <v>2015</v>
      </c>
      <c r="D51" s="61">
        <f>Tabla3[[#This Row],[HOMBRE ]]+Tabla3[[#This Row],[MUJER]]+Tabla3[[#This Row],[INDETERMINADOS ]]</f>
        <v>0</v>
      </c>
      <c r="E51" s="61">
        <v>0</v>
      </c>
      <c r="F51" s="61">
        <v>0</v>
      </c>
      <c r="G51" s="62">
        <v>0</v>
      </c>
    </row>
    <row r="52" spans="2:7" ht="12.75" hidden="1" x14ac:dyDescent="0.2">
      <c r="B52" s="60" t="s">
        <v>210</v>
      </c>
      <c r="C52" s="61">
        <v>2016</v>
      </c>
      <c r="D52" s="61">
        <f>Tabla3[[#This Row],[HOMBRE ]]+Tabla3[[#This Row],[MUJER]]+Tabla3[[#This Row],[INDETERMINADOS ]]</f>
        <v>0</v>
      </c>
      <c r="E52" s="61">
        <v>0</v>
      </c>
      <c r="F52" s="61">
        <v>0</v>
      </c>
      <c r="G52" s="62">
        <v>0</v>
      </c>
    </row>
    <row r="53" spans="2:7" ht="12.75" hidden="1" x14ac:dyDescent="0.2">
      <c r="B53" s="60" t="s">
        <v>210</v>
      </c>
      <c r="C53" s="61">
        <v>2017</v>
      </c>
      <c r="D53" s="61">
        <f>Tabla3[[#This Row],[HOMBRE ]]+Tabla3[[#This Row],[MUJER]]+Tabla3[[#This Row],[INDETERMINADOS ]]</f>
        <v>0</v>
      </c>
      <c r="E53" s="61">
        <v>0</v>
      </c>
      <c r="F53" s="61">
        <v>0</v>
      </c>
      <c r="G53" s="62">
        <v>0</v>
      </c>
    </row>
    <row r="54" spans="2:7" ht="12.75" hidden="1" x14ac:dyDescent="0.2">
      <c r="B54" s="60" t="s">
        <v>210</v>
      </c>
      <c r="C54" s="61">
        <v>2018</v>
      </c>
      <c r="D54" s="61">
        <f>Tabla3[[#This Row],[HOMBRE ]]+Tabla3[[#This Row],[MUJER]]+Tabla3[[#This Row],[INDETERMINADOS ]]</f>
        <v>0</v>
      </c>
      <c r="E54" s="61">
        <v>0</v>
      </c>
      <c r="F54" s="61">
        <v>0</v>
      </c>
      <c r="G54" s="62">
        <v>0</v>
      </c>
    </row>
    <row r="55" spans="2:7" ht="12.75" hidden="1" x14ac:dyDescent="0.2">
      <c r="B55" s="60" t="s">
        <v>210</v>
      </c>
      <c r="C55" s="61">
        <v>2019</v>
      </c>
      <c r="D55" s="61">
        <f>Tabla3[[#This Row],[HOMBRE ]]+Tabla3[[#This Row],[MUJER]]+Tabla3[[#This Row],[INDETERMINADOS ]]</f>
        <v>0</v>
      </c>
      <c r="E55" s="61">
        <v>0</v>
      </c>
      <c r="F55" s="61">
        <v>0</v>
      </c>
      <c r="G55" s="62">
        <v>0</v>
      </c>
    </row>
    <row r="56" spans="2:7" ht="12.75" hidden="1" x14ac:dyDescent="0.2">
      <c r="B56" s="60" t="s">
        <v>210</v>
      </c>
      <c r="C56" s="61">
        <v>2020</v>
      </c>
      <c r="D56" s="61">
        <f>Tabla3[[#This Row],[HOMBRE ]]+Tabla3[[#This Row],[MUJER]]+Tabla3[[#This Row],[INDETERMINADOS ]]</f>
        <v>0</v>
      </c>
      <c r="E56" s="61">
        <v>0</v>
      </c>
      <c r="F56" s="61">
        <v>0</v>
      </c>
      <c r="G56" s="62">
        <v>0</v>
      </c>
    </row>
    <row r="57" spans="2:7" ht="12.75" hidden="1" x14ac:dyDescent="0.2">
      <c r="B57" s="60" t="s">
        <v>210</v>
      </c>
      <c r="C57" s="61">
        <v>2021</v>
      </c>
      <c r="D57" s="61">
        <f>Tabla3[[#This Row],[HOMBRE ]]+Tabla3[[#This Row],[MUJER]]+Tabla3[[#This Row],[INDETERMINADOS ]]</f>
        <v>0</v>
      </c>
      <c r="E57" s="61">
        <v>0</v>
      </c>
      <c r="F57" s="61">
        <v>0</v>
      </c>
      <c r="G57" s="62">
        <v>0</v>
      </c>
    </row>
    <row r="58" spans="2:7" ht="12.75" hidden="1" x14ac:dyDescent="0.2">
      <c r="B58" s="60" t="s">
        <v>211</v>
      </c>
      <c r="C58" s="61">
        <v>2011</v>
      </c>
      <c r="D58" s="61">
        <f>Tabla3[[#This Row],[HOMBRE ]]+Tabla3[[#This Row],[MUJER]]+Tabla3[[#This Row],[INDETERMINADOS ]]</f>
        <v>0</v>
      </c>
      <c r="E58" s="61">
        <v>0</v>
      </c>
      <c r="F58" s="61">
        <v>0</v>
      </c>
      <c r="G58" s="62">
        <v>0</v>
      </c>
    </row>
    <row r="59" spans="2:7" ht="12.75" hidden="1" x14ac:dyDescent="0.2">
      <c r="B59" s="60" t="s">
        <v>211</v>
      </c>
      <c r="C59" s="61">
        <v>2012</v>
      </c>
      <c r="D59" s="61">
        <f>Tabla3[[#This Row],[HOMBRE ]]+Tabla3[[#This Row],[MUJER]]+Tabla3[[#This Row],[INDETERMINADOS ]]</f>
        <v>0</v>
      </c>
      <c r="E59" s="61">
        <v>0</v>
      </c>
      <c r="F59" s="61">
        <v>0</v>
      </c>
      <c r="G59" s="62">
        <v>0</v>
      </c>
    </row>
    <row r="60" spans="2:7" ht="12.75" hidden="1" x14ac:dyDescent="0.2">
      <c r="B60" s="60" t="s">
        <v>211</v>
      </c>
      <c r="C60" s="61">
        <v>2013</v>
      </c>
      <c r="D60" s="61">
        <f>Tabla3[[#This Row],[HOMBRE ]]+Tabla3[[#This Row],[MUJER]]+Tabla3[[#This Row],[INDETERMINADOS ]]</f>
        <v>0</v>
      </c>
      <c r="E60" s="61">
        <v>0</v>
      </c>
      <c r="F60" s="61">
        <v>0</v>
      </c>
      <c r="G60" s="62">
        <v>0</v>
      </c>
    </row>
    <row r="61" spans="2:7" ht="12.75" hidden="1" x14ac:dyDescent="0.2">
      <c r="B61" s="60" t="s">
        <v>211</v>
      </c>
      <c r="C61" s="61">
        <v>2014</v>
      </c>
      <c r="D61" s="61">
        <f>Tabla3[[#This Row],[HOMBRE ]]+Tabla3[[#This Row],[MUJER]]+Tabla3[[#This Row],[INDETERMINADOS ]]</f>
        <v>0</v>
      </c>
      <c r="E61" s="61">
        <v>0</v>
      </c>
      <c r="F61" s="61">
        <v>0</v>
      </c>
      <c r="G61" s="62">
        <v>0</v>
      </c>
    </row>
    <row r="62" spans="2:7" ht="12.75" hidden="1" x14ac:dyDescent="0.2">
      <c r="B62" s="60" t="s">
        <v>211</v>
      </c>
      <c r="C62" s="61">
        <v>2015</v>
      </c>
      <c r="D62" s="61">
        <f>Tabla3[[#This Row],[HOMBRE ]]+Tabla3[[#This Row],[MUJER]]+Tabla3[[#This Row],[INDETERMINADOS ]]</f>
        <v>0</v>
      </c>
      <c r="E62" s="61">
        <v>0</v>
      </c>
      <c r="F62" s="61">
        <v>0</v>
      </c>
      <c r="G62" s="62">
        <v>0</v>
      </c>
    </row>
    <row r="63" spans="2:7" ht="12.75" hidden="1" x14ac:dyDescent="0.2">
      <c r="B63" s="60" t="s">
        <v>211</v>
      </c>
      <c r="C63" s="61">
        <v>2016</v>
      </c>
      <c r="D63" s="61">
        <f>Tabla3[[#This Row],[HOMBRE ]]+Tabla3[[#This Row],[MUJER]]+Tabla3[[#This Row],[INDETERMINADOS ]]</f>
        <v>0</v>
      </c>
      <c r="E63" s="61">
        <v>0</v>
      </c>
      <c r="F63" s="61">
        <v>0</v>
      </c>
      <c r="G63" s="62">
        <v>0</v>
      </c>
    </row>
    <row r="64" spans="2:7" ht="12.75" hidden="1" x14ac:dyDescent="0.2">
      <c r="B64" s="60" t="s">
        <v>211</v>
      </c>
      <c r="C64" s="61">
        <v>2017</v>
      </c>
      <c r="D64" s="61">
        <f>Tabla3[[#This Row],[HOMBRE ]]+Tabla3[[#This Row],[MUJER]]+Tabla3[[#This Row],[INDETERMINADOS ]]</f>
        <v>0</v>
      </c>
      <c r="E64" s="61">
        <v>0</v>
      </c>
      <c r="F64" s="61">
        <v>0</v>
      </c>
      <c r="G64" s="62">
        <v>0</v>
      </c>
    </row>
    <row r="65" spans="2:7" ht="12.75" hidden="1" x14ac:dyDescent="0.2">
      <c r="B65" s="60" t="s">
        <v>211</v>
      </c>
      <c r="C65" s="61">
        <v>2018</v>
      </c>
      <c r="D65" s="61">
        <f>Tabla3[[#This Row],[HOMBRE ]]+Tabla3[[#This Row],[MUJER]]+Tabla3[[#This Row],[INDETERMINADOS ]]</f>
        <v>0</v>
      </c>
      <c r="E65" s="61">
        <v>0</v>
      </c>
      <c r="F65" s="61">
        <v>0</v>
      </c>
      <c r="G65" s="62">
        <v>0</v>
      </c>
    </row>
    <row r="66" spans="2:7" ht="12.75" hidden="1" x14ac:dyDescent="0.2">
      <c r="B66" s="60" t="s">
        <v>211</v>
      </c>
      <c r="C66" s="61">
        <v>2019</v>
      </c>
      <c r="D66" s="61">
        <f>Tabla3[[#This Row],[HOMBRE ]]+Tabla3[[#This Row],[MUJER]]+Tabla3[[#This Row],[INDETERMINADOS ]]</f>
        <v>0</v>
      </c>
      <c r="E66" s="61">
        <v>0</v>
      </c>
      <c r="F66" s="61">
        <v>0</v>
      </c>
      <c r="G66" s="62">
        <v>0</v>
      </c>
    </row>
    <row r="67" spans="2:7" ht="12.75" hidden="1" x14ac:dyDescent="0.2">
      <c r="B67" s="60" t="s">
        <v>211</v>
      </c>
      <c r="C67" s="61">
        <v>2020</v>
      </c>
      <c r="D67" s="61">
        <f>Tabla3[[#This Row],[HOMBRE ]]+Tabla3[[#This Row],[MUJER]]+Tabla3[[#This Row],[INDETERMINADOS ]]</f>
        <v>0</v>
      </c>
      <c r="E67" s="61">
        <v>0</v>
      </c>
      <c r="F67" s="61">
        <v>0</v>
      </c>
      <c r="G67" s="62">
        <v>0</v>
      </c>
    </row>
    <row r="68" spans="2:7" ht="12.75" hidden="1" x14ac:dyDescent="0.2">
      <c r="B68" s="60" t="s">
        <v>211</v>
      </c>
      <c r="C68" s="61">
        <v>2021</v>
      </c>
      <c r="D68" s="61">
        <f>Tabla3[[#This Row],[HOMBRE ]]+Tabla3[[#This Row],[MUJER]]+Tabla3[[#This Row],[INDETERMINADOS ]]</f>
        <v>0</v>
      </c>
      <c r="E68" s="61">
        <v>0</v>
      </c>
      <c r="F68" s="61">
        <v>0</v>
      </c>
      <c r="G68" s="62">
        <v>0</v>
      </c>
    </row>
    <row r="69" spans="2:7" ht="12.75" hidden="1" x14ac:dyDescent="0.2">
      <c r="B69" s="60" t="s">
        <v>212</v>
      </c>
      <c r="C69" s="61">
        <v>2011</v>
      </c>
      <c r="D69" s="61">
        <f>Tabla3[[#This Row],[HOMBRE ]]+Tabla3[[#This Row],[MUJER]]+Tabla3[[#This Row],[INDETERMINADOS ]]</f>
        <v>0</v>
      </c>
      <c r="E69" s="61">
        <v>0</v>
      </c>
      <c r="F69" s="61">
        <v>0</v>
      </c>
      <c r="G69" s="62">
        <v>0</v>
      </c>
    </row>
    <row r="70" spans="2:7" ht="12.75" hidden="1" x14ac:dyDescent="0.2">
      <c r="B70" s="60" t="s">
        <v>212</v>
      </c>
      <c r="C70" s="61">
        <v>2012</v>
      </c>
      <c r="D70" s="61">
        <f>Tabla3[[#This Row],[HOMBRE ]]+Tabla3[[#This Row],[MUJER]]+Tabla3[[#This Row],[INDETERMINADOS ]]</f>
        <v>0</v>
      </c>
      <c r="E70" s="61">
        <v>0</v>
      </c>
      <c r="F70" s="61">
        <v>0</v>
      </c>
      <c r="G70" s="62">
        <v>0</v>
      </c>
    </row>
    <row r="71" spans="2:7" ht="12.75" hidden="1" x14ac:dyDescent="0.2">
      <c r="B71" s="60" t="s">
        <v>212</v>
      </c>
      <c r="C71" s="61">
        <v>2013</v>
      </c>
      <c r="D71" s="61">
        <f>Tabla3[[#This Row],[HOMBRE ]]+Tabla3[[#This Row],[MUJER]]+Tabla3[[#This Row],[INDETERMINADOS ]]</f>
        <v>0</v>
      </c>
      <c r="E71" s="61">
        <v>0</v>
      </c>
      <c r="F71" s="61">
        <v>0</v>
      </c>
      <c r="G71" s="62">
        <v>0</v>
      </c>
    </row>
    <row r="72" spans="2:7" ht="12.75" hidden="1" x14ac:dyDescent="0.2">
      <c r="B72" s="60" t="s">
        <v>212</v>
      </c>
      <c r="C72" s="61">
        <v>2014</v>
      </c>
      <c r="D72" s="61">
        <f>Tabla3[[#This Row],[HOMBRE ]]+Tabla3[[#This Row],[MUJER]]+Tabla3[[#This Row],[INDETERMINADOS ]]</f>
        <v>0</v>
      </c>
      <c r="E72" s="61">
        <v>0</v>
      </c>
      <c r="F72" s="61">
        <v>0</v>
      </c>
      <c r="G72" s="62">
        <v>0</v>
      </c>
    </row>
    <row r="73" spans="2:7" ht="12.75" hidden="1" x14ac:dyDescent="0.2">
      <c r="B73" s="60" t="s">
        <v>212</v>
      </c>
      <c r="C73" s="61">
        <v>2015</v>
      </c>
      <c r="D73" s="61">
        <f>Tabla3[[#This Row],[HOMBRE ]]+Tabla3[[#This Row],[MUJER]]+Tabla3[[#This Row],[INDETERMINADOS ]]</f>
        <v>0</v>
      </c>
      <c r="E73" s="61">
        <v>0</v>
      </c>
      <c r="F73" s="61">
        <v>0</v>
      </c>
      <c r="G73" s="62">
        <v>0</v>
      </c>
    </row>
    <row r="74" spans="2:7" ht="12.75" hidden="1" x14ac:dyDescent="0.2">
      <c r="B74" s="60" t="s">
        <v>212</v>
      </c>
      <c r="C74" s="61">
        <v>2016</v>
      </c>
      <c r="D74" s="61">
        <f>Tabla3[[#This Row],[HOMBRE ]]+Tabla3[[#This Row],[MUJER]]+Tabla3[[#This Row],[INDETERMINADOS ]]</f>
        <v>0</v>
      </c>
      <c r="E74" s="61">
        <v>0</v>
      </c>
      <c r="F74" s="61">
        <v>0</v>
      </c>
      <c r="G74" s="62">
        <v>0</v>
      </c>
    </row>
    <row r="75" spans="2:7" ht="12.75" hidden="1" x14ac:dyDescent="0.2">
      <c r="B75" s="60" t="s">
        <v>212</v>
      </c>
      <c r="C75" s="61">
        <v>2017</v>
      </c>
      <c r="D75" s="61">
        <f>Tabla3[[#This Row],[HOMBRE ]]+Tabla3[[#This Row],[MUJER]]+Tabla3[[#This Row],[INDETERMINADOS ]]</f>
        <v>0</v>
      </c>
      <c r="E75" s="61">
        <v>0</v>
      </c>
      <c r="F75" s="61">
        <v>0</v>
      </c>
      <c r="G75" s="62">
        <v>0</v>
      </c>
    </row>
    <row r="76" spans="2:7" ht="12.75" hidden="1" x14ac:dyDescent="0.2">
      <c r="B76" s="60" t="s">
        <v>212</v>
      </c>
      <c r="C76" s="61">
        <v>2018</v>
      </c>
      <c r="D76" s="61">
        <f>Tabla3[[#This Row],[HOMBRE ]]+Tabla3[[#This Row],[MUJER]]+Tabla3[[#This Row],[INDETERMINADOS ]]</f>
        <v>0</v>
      </c>
      <c r="E76" s="61">
        <v>0</v>
      </c>
      <c r="F76" s="61">
        <v>0</v>
      </c>
      <c r="G76" s="62">
        <v>0</v>
      </c>
    </row>
    <row r="77" spans="2:7" ht="12.75" hidden="1" x14ac:dyDescent="0.2">
      <c r="B77" s="60" t="s">
        <v>212</v>
      </c>
      <c r="C77" s="61">
        <v>2019</v>
      </c>
      <c r="D77" s="61">
        <f>Tabla3[[#This Row],[HOMBRE ]]+Tabla3[[#This Row],[MUJER]]+Tabla3[[#This Row],[INDETERMINADOS ]]</f>
        <v>0</v>
      </c>
      <c r="E77" s="61">
        <v>0</v>
      </c>
      <c r="F77" s="61">
        <v>0</v>
      </c>
      <c r="G77" s="62">
        <v>0</v>
      </c>
    </row>
    <row r="78" spans="2:7" ht="12.75" hidden="1" x14ac:dyDescent="0.2">
      <c r="B78" s="60" t="s">
        <v>212</v>
      </c>
      <c r="C78" s="61">
        <v>2020</v>
      </c>
      <c r="D78" s="61">
        <f>Tabla3[[#This Row],[HOMBRE ]]+Tabla3[[#This Row],[MUJER]]+Tabla3[[#This Row],[INDETERMINADOS ]]</f>
        <v>0</v>
      </c>
      <c r="E78" s="61">
        <v>0</v>
      </c>
      <c r="F78" s="61">
        <v>0</v>
      </c>
      <c r="G78" s="62">
        <v>0</v>
      </c>
    </row>
    <row r="79" spans="2:7" ht="12.75" hidden="1" x14ac:dyDescent="0.2">
      <c r="B79" s="60" t="s">
        <v>212</v>
      </c>
      <c r="C79" s="61">
        <v>2021</v>
      </c>
      <c r="D79" s="61">
        <f>Tabla3[[#This Row],[HOMBRE ]]+Tabla3[[#This Row],[MUJER]]+Tabla3[[#This Row],[INDETERMINADOS ]]</f>
        <v>0</v>
      </c>
      <c r="E79" s="61">
        <v>0</v>
      </c>
      <c r="F79" s="61">
        <v>0</v>
      </c>
      <c r="G79" s="62">
        <v>0</v>
      </c>
    </row>
    <row r="80" spans="2:7" ht="12.75" hidden="1" x14ac:dyDescent="0.2">
      <c r="B80" s="60" t="s">
        <v>213</v>
      </c>
      <c r="C80" s="61">
        <v>2011</v>
      </c>
      <c r="D80" s="61">
        <f>Tabla3[[#This Row],[HOMBRE ]]+Tabla3[[#This Row],[MUJER]]+Tabla3[[#This Row],[INDETERMINADOS ]]</f>
        <v>0</v>
      </c>
      <c r="E80" s="61">
        <v>0</v>
      </c>
      <c r="F80" s="61">
        <v>0</v>
      </c>
      <c r="G80" s="62">
        <v>0</v>
      </c>
    </row>
    <row r="81" spans="2:7" ht="12.75" hidden="1" x14ac:dyDescent="0.2">
      <c r="B81" s="60" t="s">
        <v>213</v>
      </c>
      <c r="C81" s="61">
        <v>2012</v>
      </c>
      <c r="D81" s="61">
        <f>Tabla3[[#This Row],[HOMBRE ]]+Tabla3[[#This Row],[MUJER]]+Tabla3[[#This Row],[INDETERMINADOS ]]</f>
        <v>0</v>
      </c>
      <c r="E81" s="61">
        <v>0</v>
      </c>
      <c r="F81" s="61">
        <v>0</v>
      </c>
      <c r="G81" s="62">
        <v>0</v>
      </c>
    </row>
    <row r="82" spans="2:7" ht="12.75" hidden="1" x14ac:dyDescent="0.2">
      <c r="B82" s="60" t="s">
        <v>213</v>
      </c>
      <c r="C82" s="61">
        <v>2013</v>
      </c>
      <c r="D82" s="61">
        <f>Tabla3[[#This Row],[HOMBRE ]]+Tabla3[[#This Row],[MUJER]]+Tabla3[[#This Row],[INDETERMINADOS ]]</f>
        <v>0</v>
      </c>
      <c r="E82" s="61">
        <v>0</v>
      </c>
      <c r="F82" s="61">
        <v>0</v>
      </c>
      <c r="G82" s="62">
        <v>0</v>
      </c>
    </row>
    <row r="83" spans="2:7" ht="12.75" hidden="1" x14ac:dyDescent="0.2">
      <c r="B83" s="60" t="s">
        <v>213</v>
      </c>
      <c r="C83" s="61">
        <v>2014</v>
      </c>
      <c r="D83" s="61">
        <f>Tabla3[[#This Row],[HOMBRE ]]+Tabla3[[#This Row],[MUJER]]+Tabla3[[#This Row],[INDETERMINADOS ]]</f>
        <v>0</v>
      </c>
      <c r="E83" s="61">
        <v>0</v>
      </c>
      <c r="F83" s="61">
        <v>0</v>
      </c>
      <c r="G83" s="62">
        <v>0</v>
      </c>
    </row>
    <row r="84" spans="2:7" ht="12.75" hidden="1" x14ac:dyDescent="0.2">
      <c r="B84" s="60" t="s">
        <v>213</v>
      </c>
      <c r="C84" s="61">
        <v>2015</v>
      </c>
      <c r="D84" s="61">
        <f>Tabla3[[#This Row],[HOMBRE ]]+Tabla3[[#This Row],[MUJER]]+Tabla3[[#This Row],[INDETERMINADOS ]]</f>
        <v>0</v>
      </c>
      <c r="E84" s="61">
        <v>0</v>
      </c>
      <c r="F84" s="61">
        <v>0</v>
      </c>
      <c r="G84" s="62">
        <v>0</v>
      </c>
    </row>
    <row r="85" spans="2:7" ht="12.75" hidden="1" x14ac:dyDescent="0.2">
      <c r="B85" s="60" t="s">
        <v>213</v>
      </c>
      <c r="C85" s="61">
        <v>2016</v>
      </c>
      <c r="D85" s="61">
        <f>Tabla3[[#This Row],[HOMBRE ]]+Tabla3[[#This Row],[MUJER]]+Tabla3[[#This Row],[INDETERMINADOS ]]</f>
        <v>0</v>
      </c>
      <c r="E85" s="61">
        <v>0</v>
      </c>
      <c r="F85" s="61">
        <v>0</v>
      </c>
      <c r="G85" s="62">
        <v>0</v>
      </c>
    </row>
    <row r="86" spans="2:7" ht="12.75" hidden="1" x14ac:dyDescent="0.2">
      <c r="B86" s="60" t="s">
        <v>213</v>
      </c>
      <c r="C86" s="61">
        <v>2017</v>
      </c>
      <c r="D86" s="61">
        <f>Tabla3[[#This Row],[HOMBRE ]]+Tabla3[[#This Row],[MUJER]]+Tabla3[[#This Row],[INDETERMINADOS ]]</f>
        <v>0</v>
      </c>
      <c r="E86" s="61">
        <v>0</v>
      </c>
      <c r="F86" s="61">
        <v>0</v>
      </c>
      <c r="G86" s="62">
        <v>0</v>
      </c>
    </row>
    <row r="87" spans="2:7" ht="12.75" hidden="1" x14ac:dyDescent="0.2">
      <c r="B87" s="60" t="s">
        <v>213</v>
      </c>
      <c r="C87" s="61">
        <v>2018</v>
      </c>
      <c r="D87" s="61">
        <f>Tabla3[[#This Row],[HOMBRE ]]+Tabla3[[#This Row],[MUJER]]+Tabla3[[#This Row],[INDETERMINADOS ]]</f>
        <v>0</v>
      </c>
      <c r="E87" s="61">
        <v>0</v>
      </c>
      <c r="F87" s="61">
        <v>0</v>
      </c>
      <c r="G87" s="62">
        <v>0</v>
      </c>
    </row>
    <row r="88" spans="2:7" ht="12.75" hidden="1" x14ac:dyDescent="0.2">
      <c r="B88" s="60" t="s">
        <v>213</v>
      </c>
      <c r="C88" s="61">
        <v>2019</v>
      </c>
      <c r="D88" s="61">
        <f>Tabla3[[#This Row],[HOMBRE ]]+Tabla3[[#This Row],[MUJER]]+Tabla3[[#This Row],[INDETERMINADOS ]]</f>
        <v>0</v>
      </c>
      <c r="E88" s="61">
        <v>0</v>
      </c>
      <c r="F88" s="61">
        <v>0</v>
      </c>
      <c r="G88" s="62">
        <v>0</v>
      </c>
    </row>
    <row r="89" spans="2:7" ht="12.75" hidden="1" x14ac:dyDescent="0.2">
      <c r="B89" s="60" t="s">
        <v>213</v>
      </c>
      <c r="C89" s="61">
        <v>2020</v>
      </c>
      <c r="D89" s="61">
        <f>Tabla3[[#This Row],[HOMBRE ]]+Tabla3[[#This Row],[MUJER]]+Tabla3[[#This Row],[INDETERMINADOS ]]</f>
        <v>0</v>
      </c>
      <c r="E89" s="61">
        <v>0</v>
      </c>
      <c r="F89" s="61">
        <v>0</v>
      </c>
      <c r="G89" s="62">
        <v>0</v>
      </c>
    </row>
    <row r="90" spans="2:7" ht="12.75" hidden="1" x14ac:dyDescent="0.2">
      <c r="B90" s="60" t="s">
        <v>213</v>
      </c>
      <c r="C90" s="61">
        <v>2021</v>
      </c>
      <c r="D90" s="61">
        <f>Tabla3[[#This Row],[HOMBRE ]]+Tabla3[[#This Row],[MUJER]]+Tabla3[[#This Row],[INDETERMINADOS ]]</f>
        <v>0</v>
      </c>
      <c r="E90" s="61">
        <v>0</v>
      </c>
      <c r="F90" s="61">
        <v>0</v>
      </c>
      <c r="G90" s="62">
        <v>0</v>
      </c>
    </row>
    <row r="91" spans="2:7" ht="16.5" hidden="1" customHeight="1" x14ac:dyDescent="0.2">
      <c r="B91" s="60" t="s">
        <v>214</v>
      </c>
      <c r="C91" s="61">
        <v>2011</v>
      </c>
      <c r="D91" s="61">
        <f>Tabla3[[#This Row],[HOMBRE ]]+Tabla3[[#This Row],[MUJER]]+Tabla3[[#This Row],[INDETERMINADOS ]]</f>
        <v>0</v>
      </c>
      <c r="E91" s="61">
        <v>0</v>
      </c>
      <c r="F91" s="61">
        <v>0</v>
      </c>
      <c r="G91" s="62">
        <v>0</v>
      </c>
    </row>
    <row r="92" spans="2:7" ht="16.5" hidden="1" customHeight="1" x14ac:dyDescent="0.2">
      <c r="B92" s="60" t="s">
        <v>214</v>
      </c>
      <c r="C92" s="61">
        <v>2012</v>
      </c>
      <c r="D92" s="61">
        <f>Tabla3[[#This Row],[HOMBRE ]]+Tabla3[[#This Row],[MUJER]]+Tabla3[[#This Row],[INDETERMINADOS ]]</f>
        <v>0</v>
      </c>
      <c r="E92" s="61">
        <v>0</v>
      </c>
      <c r="F92" s="61">
        <v>0</v>
      </c>
      <c r="G92" s="62">
        <v>0</v>
      </c>
    </row>
    <row r="93" spans="2:7" ht="16.5" hidden="1" customHeight="1" x14ac:dyDescent="0.2">
      <c r="B93" s="60" t="s">
        <v>214</v>
      </c>
      <c r="C93" s="61">
        <v>2013</v>
      </c>
      <c r="D93" s="61">
        <f>Tabla3[[#This Row],[HOMBRE ]]+Tabla3[[#This Row],[MUJER]]+Tabla3[[#This Row],[INDETERMINADOS ]]</f>
        <v>0</v>
      </c>
      <c r="E93" s="61">
        <v>0</v>
      </c>
      <c r="F93" s="61">
        <v>0</v>
      </c>
      <c r="G93" s="62">
        <v>0</v>
      </c>
    </row>
    <row r="94" spans="2:7" ht="12.75" hidden="1" x14ac:dyDescent="0.2">
      <c r="B94" s="60" t="s">
        <v>214</v>
      </c>
      <c r="C94" s="61">
        <v>2014</v>
      </c>
      <c r="D94" s="61">
        <f>Tabla3[[#This Row],[HOMBRE ]]+Tabla3[[#This Row],[MUJER]]+Tabla3[[#This Row],[INDETERMINADOS ]]</f>
        <v>0</v>
      </c>
      <c r="E94" s="61">
        <v>0</v>
      </c>
      <c r="F94" s="61">
        <v>0</v>
      </c>
      <c r="G94" s="62">
        <v>0</v>
      </c>
    </row>
    <row r="95" spans="2:7" ht="12.75" hidden="1" x14ac:dyDescent="0.2">
      <c r="B95" s="60" t="s">
        <v>214</v>
      </c>
      <c r="C95" s="61">
        <v>2015</v>
      </c>
      <c r="D95" s="61">
        <f>Tabla3[[#This Row],[HOMBRE ]]+Tabla3[[#This Row],[MUJER]]+Tabla3[[#This Row],[INDETERMINADOS ]]</f>
        <v>0</v>
      </c>
      <c r="E95" s="61">
        <v>0</v>
      </c>
      <c r="F95" s="61">
        <v>0</v>
      </c>
      <c r="G95" s="62">
        <v>0</v>
      </c>
    </row>
    <row r="96" spans="2:7" ht="12.75" hidden="1" x14ac:dyDescent="0.2">
      <c r="B96" s="60" t="s">
        <v>214</v>
      </c>
      <c r="C96" s="61">
        <v>2016</v>
      </c>
      <c r="D96" s="61">
        <f>Tabla3[[#This Row],[HOMBRE ]]+Tabla3[[#This Row],[MUJER]]+Tabla3[[#This Row],[INDETERMINADOS ]]</f>
        <v>0</v>
      </c>
      <c r="E96" s="61">
        <v>0</v>
      </c>
      <c r="F96" s="61">
        <v>0</v>
      </c>
      <c r="G96" s="62">
        <v>0</v>
      </c>
    </row>
    <row r="97" spans="2:7" ht="12.75" hidden="1" x14ac:dyDescent="0.2">
      <c r="B97" s="60" t="s">
        <v>214</v>
      </c>
      <c r="C97" s="61">
        <v>2017</v>
      </c>
      <c r="D97" s="61">
        <f>Tabla3[[#This Row],[HOMBRE ]]+Tabla3[[#This Row],[MUJER]]+Tabla3[[#This Row],[INDETERMINADOS ]]</f>
        <v>0</v>
      </c>
      <c r="E97" s="61">
        <v>0</v>
      </c>
      <c r="F97" s="61">
        <v>0</v>
      </c>
      <c r="G97" s="62">
        <v>0</v>
      </c>
    </row>
    <row r="98" spans="2:7" ht="12.75" hidden="1" x14ac:dyDescent="0.2">
      <c r="B98" s="60" t="s">
        <v>214</v>
      </c>
      <c r="C98" s="61">
        <v>2018</v>
      </c>
      <c r="D98" s="61">
        <f>Tabla3[[#This Row],[HOMBRE ]]+Tabla3[[#This Row],[MUJER]]+Tabla3[[#This Row],[INDETERMINADOS ]]</f>
        <v>0</v>
      </c>
      <c r="E98" s="61">
        <v>0</v>
      </c>
      <c r="F98" s="61">
        <v>0</v>
      </c>
      <c r="G98" s="62">
        <v>0</v>
      </c>
    </row>
    <row r="99" spans="2:7" ht="12.75" hidden="1" x14ac:dyDescent="0.2">
      <c r="B99" s="60" t="s">
        <v>214</v>
      </c>
      <c r="C99" s="61">
        <v>2019</v>
      </c>
      <c r="D99" s="61">
        <f>Tabla3[[#This Row],[HOMBRE ]]+Tabla3[[#This Row],[MUJER]]+Tabla3[[#This Row],[INDETERMINADOS ]]</f>
        <v>0</v>
      </c>
      <c r="E99" s="61">
        <v>0</v>
      </c>
      <c r="F99" s="61">
        <v>0</v>
      </c>
      <c r="G99" s="62">
        <v>0</v>
      </c>
    </row>
    <row r="100" spans="2:7" ht="12.75" hidden="1" x14ac:dyDescent="0.2">
      <c r="B100" s="60" t="s">
        <v>214</v>
      </c>
      <c r="C100" s="61">
        <v>2020</v>
      </c>
      <c r="D100" s="61">
        <f>Tabla3[[#This Row],[HOMBRE ]]+Tabla3[[#This Row],[MUJER]]+Tabla3[[#This Row],[INDETERMINADOS ]]</f>
        <v>0</v>
      </c>
      <c r="E100" s="61">
        <v>0</v>
      </c>
      <c r="F100" s="61">
        <v>0</v>
      </c>
      <c r="G100" s="62">
        <v>0</v>
      </c>
    </row>
    <row r="101" spans="2:7" ht="12.75" hidden="1" x14ac:dyDescent="0.2">
      <c r="B101" s="60" t="s">
        <v>214</v>
      </c>
      <c r="C101" s="61">
        <v>2021</v>
      </c>
      <c r="D101" s="61">
        <f>Tabla3[[#This Row],[HOMBRE ]]+Tabla3[[#This Row],[MUJER]]+Tabla3[[#This Row],[INDETERMINADOS ]]</f>
        <v>0</v>
      </c>
      <c r="E101" s="61">
        <v>0</v>
      </c>
      <c r="F101" s="61">
        <v>0</v>
      </c>
      <c r="G101" s="62">
        <v>0</v>
      </c>
    </row>
    <row r="102" spans="2:7" ht="12.75" hidden="1" x14ac:dyDescent="0.2">
      <c r="B102" s="60" t="s">
        <v>215</v>
      </c>
      <c r="C102" s="61">
        <v>2011</v>
      </c>
      <c r="D102" s="61">
        <f>Tabla3[[#This Row],[HOMBRE ]]+Tabla3[[#This Row],[MUJER]]+Tabla3[[#This Row],[INDETERMINADOS ]]</f>
        <v>0</v>
      </c>
      <c r="E102" s="61">
        <v>0</v>
      </c>
      <c r="F102" s="61">
        <v>0</v>
      </c>
      <c r="G102" s="62">
        <v>0</v>
      </c>
    </row>
    <row r="103" spans="2:7" ht="12.75" hidden="1" x14ac:dyDescent="0.2">
      <c r="B103" s="60" t="s">
        <v>215</v>
      </c>
      <c r="C103" s="61">
        <v>2012</v>
      </c>
      <c r="D103" s="61">
        <f>Tabla3[[#This Row],[HOMBRE ]]+Tabla3[[#This Row],[MUJER]]+Tabla3[[#This Row],[INDETERMINADOS ]]</f>
        <v>0</v>
      </c>
      <c r="E103" s="61">
        <v>0</v>
      </c>
      <c r="F103" s="61">
        <v>0</v>
      </c>
      <c r="G103" s="62">
        <v>0</v>
      </c>
    </row>
    <row r="104" spans="2:7" ht="12.75" hidden="1" x14ac:dyDescent="0.2">
      <c r="B104" s="60" t="s">
        <v>215</v>
      </c>
      <c r="C104" s="61">
        <v>2013</v>
      </c>
      <c r="D104" s="61">
        <f>Tabla3[[#This Row],[HOMBRE ]]+Tabla3[[#This Row],[MUJER]]+Tabla3[[#This Row],[INDETERMINADOS ]]</f>
        <v>0</v>
      </c>
      <c r="E104" s="61">
        <v>0</v>
      </c>
      <c r="F104" s="61">
        <v>0</v>
      </c>
      <c r="G104" s="62">
        <v>0</v>
      </c>
    </row>
    <row r="105" spans="2:7" ht="12.75" hidden="1" x14ac:dyDescent="0.2">
      <c r="B105" s="60" t="s">
        <v>215</v>
      </c>
      <c r="C105" s="61">
        <v>2014</v>
      </c>
      <c r="D105" s="61">
        <f>Tabla3[[#This Row],[HOMBRE ]]+Tabla3[[#This Row],[MUJER]]+Tabla3[[#This Row],[INDETERMINADOS ]]</f>
        <v>0</v>
      </c>
      <c r="E105" s="61">
        <v>0</v>
      </c>
      <c r="F105" s="61">
        <v>0</v>
      </c>
      <c r="G105" s="62">
        <v>0</v>
      </c>
    </row>
    <row r="106" spans="2:7" ht="12.75" hidden="1" x14ac:dyDescent="0.2">
      <c r="B106" s="60" t="s">
        <v>215</v>
      </c>
      <c r="C106" s="61">
        <v>2015</v>
      </c>
      <c r="D106" s="61">
        <f>Tabla3[[#This Row],[HOMBRE ]]+Tabla3[[#This Row],[MUJER]]+Tabla3[[#This Row],[INDETERMINADOS ]]</f>
        <v>1</v>
      </c>
      <c r="E106" s="61">
        <v>0</v>
      </c>
      <c r="F106" s="61">
        <v>0</v>
      </c>
      <c r="G106" s="62">
        <v>1</v>
      </c>
    </row>
    <row r="107" spans="2:7" ht="12.75" hidden="1" x14ac:dyDescent="0.2">
      <c r="B107" s="60" t="s">
        <v>215</v>
      </c>
      <c r="C107" s="61">
        <v>2016</v>
      </c>
      <c r="D107" s="61">
        <f>Tabla3[[#This Row],[HOMBRE ]]+Tabla3[[#This Row],[MUJER]]+Tabla3[[#This Row],[INDETERMINADOS ]]</f>
        <v>1</v>
      </c>
      <c r="E107" s="61">
        <v>1</v>
      </c>
      <c r="F107" s="61">
        <v>0</v>
      </c>
      <c r="G107" s="62">
        <v>0</v>
      </c>
    </row>
    <row r="108" spans="2:7" ht="12.75" hidden="1" x14ac:dyDescent="0.2">
      <c r="B108" s="60" t="s">
        <v>215</v>
      </c>
      <c r="C108" s="61">
        <v>2017</v>
      </c>
      <c r="D108" s="61">
        <f>Tabla3[[#This Row],[HOMBRE ]]+Tabla3[[#This Row],[MUJER]]+Tabla3[[#This Row],[INDETERMINADOS ]]</f>
        <v>0</v>
      </c>
      <c r="E108" s="61">
        <v>0</v>
      </c>
      <c r="F108" s="61">
        <v>0</v>
      </c>
      <c r="G108" s="62">
        <v>0</v>
      </c>
    </row>
    <row r="109" spans="2:7" ht="12.75" hidden="1" x14ac:dyDescent="0.2">
      <c r="B109" s="60" t="s">
        <v>215</v>
      </c>
      <c r="C109" s="61">
        <v>2018</v>
      </c>
      <c r="D109" s="61">
        <f>Tabla3[[#This Row],[HOMBRE ]]+Tabla3[[#This Row],[MUJER]]+Tabla3[[#This Row],[INDETERMINADOS ]]</f>
        <v>0</v>
      </c>
      <c r="E109" s="61">
        <v>0</v>
      </c>
      <c r="F109" s="61">
        <v>0</v>
      </c>
      <c r="G109" s="62">
        <v>0</v>
      </c>
    </row>
    <row r="110" spans="2:7" ht="12.75" hidden="1" x14ac:dyDescent="0.2">
      <c r="B110" s="60" t="s">
        <v>215</v>
      </c>
      <c r="C110" s="61">
        <v>2019</v>
      </c>
      <c r="D110" s="61">
        <f>Tabla3[[#This Row],[HOMBRE ]]+Tabla3[[#This Row],[MUJER]]+Tabla3[[#This Row],[INDETERMINADOS ]]</f>
        <v>0</v>
      </c>
      <c r="E110" s="61">
        <v>0</v>
      </c>
      <c r="F110" s="61">
        <v>0</v>
      </c>
      <c r="G110" s="62">
        <v>0</v>
      </c>
    </row>
    <row r="111" spans="2:7" ht="12.75" hidden="1" x14ac:dyDescent="0.2">
      <c r="B111" s="60" t="s">
        <v>215</v>
      </c>
      <c r="C111" s="61">
        <v>2020</v>
      </c>
      <c r="D111" s="61">
        <f>Tabla3[[#This Row],[HOMBRE ]]+Tabla3[[#This Row],[MUJER]]+Tabla3[[#This Row],[INDETERMINADOS ]]</f>
        <v>0</v>
      </c>
      <c r="E111" s="61">
        <v>0</v>
      </c>
      <c r="F111" s="61">
        <v>0</v>
      </c>
      <c r="G111" s="62">
        <v>0</v>
      </c>
    </row>
    <row r="112" spans="2:7" ht="12.75" hidden="1" x14ac:dyDescent="0.2">
      <c r="B112" s="60" t="s">
        <v>215</v>
      </c>
      <c r="C112" s="61">
        <v>2021</v>
      </c>
      <c r="D112" s="61">
        <f>Tabla3[[#This Row],[HOMBRE ]]+Tabla3[[#This Row],[MUJER]]+Tabla3[[#This Row],[INDETERMINADOS ]]</f>
        <v>0</v>
      </c>
      <c r="E112" s="61">
        <v>0</v>
      </c>
      <c r="F112" s="61">
        <v>0</v>
      </c>
      <c r="G112" s="62">
        <v>0</v>
      </c>
    </row>
    <row r="113" spans="2:7" ht="12.75" hidden="1" x14ac:dyDescent="0.2">
      <c r="B113" s="60" t="s">
        <v>216</v>
      </c>
      <c r="C113" s="61">
        <v>2011</v>
      </c>
      <c r="D113" s="61">
        <f>Tabla3[[#This Row],[HOMBRE ]]+Tabla3[[#This Row],[MUJER]]+Tabla3[[#This Row],[INDETERMINADOS ]]</f>
        <v>0</v>
      </c>
      <c r="E113" s="61">
        <v>0</v>
      </c>
      <c r="F113" s="61">
        <v>0</v>
      </c>
      <c r="G113" s="62">
        <v>0</v>
      </c>
    </row>
    <row r="114" spans="2:7" ht="12.75" hidden="1" x14ac:dyDescent="0.2">
      <c r="B114" s="60" t="s">
        <v>216</v>
      </c>
      <c r="C114" s="61">
        <v>2012</v>
      </c>
      <c r="D114" s="61">
        <f>Tabla3[[#This Row],[HOMBRE ]]+Tabla3[[#This Row],[MUJER]]+Tabla3[[#This Row],[INDETERMINADOS ]]</f>
        <v>0</v>
      </c>
      <c r="E114" s="61">
        <v>0</v>
      </c>
      <c r="F114" s="61">
        <v>0</v>
      </c>
      <c r="G114" s="62">
        <v>0</v>
      </c>
    </row>
    <row r="115" spans="2:7" ht="12.75" hidden="1" x14ac:dyDescent="0.2">
      <c r="B115" s="60" t="s">
        <v>216</v>
      </c>
      <c r="C115" s="61">
        <v>2013</v>
      </c>
      <c r="D115" s="61">
        <f>Tabla3[[#This Row],[HOMBRE ]]+Tabla3[[#This Row],[MUJER]]+Tabla3[[#This Row],[INDETERMINADOS ]]</f>
        <v>0</v>
      </c>
      <c r="E115" s="61">
        <v>0</v>
      </c>
      <c r="F115" s="61">
        <v>0</v>
      </c>
      <c r="G115" s="62">
        <v>0</v>
      </c>
    </row>
    <row r="116" spans="2:7" ht="12.75" hidden="1" x14ac:dyDescent="0.2">
      <c r="B116" s="60" t="s">
        <v>216</v>
      </c>
      <c r="C116" s="61">
        <v>2014</v>
      </c>
      <c r="D116" s="61">
        <f>Tabla3[[#This Row],[HOMBRE ]]+Tabla3[[#This Row],[MUJER]]+Tabla3[[#This Row],[INDETERMINADOS ]]</f>
        <v>0</v>
      </c>
      <c r="E116" s="61">
        <v>0</v>
      </c>
      <c r="F116" s="61">
        <v>0</v>
      </c>
      <c r="G116" s="62">
        <v>0</v>
      </c>
    </row>
    <row r="117" spans="2:7" ht="12.75" hidden="1" x14ac:dyDescent="0.2">
      <c r="B117" s="60" t="s">
        <v>216</v>
      </c>
      <c r="C117" s="61">
        <v>2015</v>
      </c>
      <c r="D117" s="61">
        <f>Tabla3[[#This Row],[HOMBRE ]]+Tabla3[[#This Row],[MUJER]]+Tabla3[[#This Row],[INDETERMINADOS ]]</f>
        <v>0</v>
      </c>
      <c r="E117" s="61">
        <v>0</v>
      </c>
      <c r="F117" s="61">
        <v>0</v>
      </c>
      <c r="G117" s="62">
        <v>0</v>
      </c>
    </row>
    <row r="118" spans="2:7" ht="12.75" hidden="1" x14ac:dyDescent="0.2">
      <c r="B118" s="60" t="s">
        <v>216</v>
      </c>
      <c r="C118" s="61">
        <v>2016</v>
      </c>
      <c r="D118" s="61">
        <f>Tabla3[[#This Row],[HOMBRE ]]+Tabla3[[#This Row],[MUJER]]+Tabla3[[#This Row],[INDETERMINADOS ]]</f>
        <v>0</v>
      </c>
      <c r="E118" s="61">
        <v>0</v>
      </c>
      <c r="F118" s="61">
        <v>0</v>
      </c>
      <c r="G118" s="62">
        <v>0</v>
      </c>
    </row>
    <row r="119" spans="2:7" ht="12.75" hidden="1" x14ac:dyDescent="0.2">
      <c r="B119" s="60" t="s">
        <v>216</v>
      </c>
      <c r="C119" s="61">
        <v>2017</v>
      </c>
      <c r="D119" s="61">
        <f>Tabla3[[#This Row],[HOMBRE ]]+Tabla3[[#This Row],[MUJER]]+Tabla3[[#This Row],[INDETERMINADOS ]]</f>
        <v>0</v>
      </c>
      <c r="E119" s="61">
        <v>0</v>
      </c>
      <c r="F119" s="61">
        <v>0</v>
      </c>
      <c r="G119" s="62">
        <v>0</v>
      </c>
    </row>
    <row r="120" spans="2:7" ht="12.75" hidden="1" x14ac:dyDescent="0.2">
      <c r="B120" s="60" t="s">
        <v>216</v>
      </c>
      <c r="C120" s="61">
        <v>2018</v>
      </c>
      <c r="D120" s="61">
        <f>Tabla3[[#This Row],[HOMBRE ]]+Tabla3[[#This Row],[MUJER]]+Tabla3[[#This Row],[INDETERMINADOS ]]</f>
        <v>0</v>
      </c>
      <c r="E120" s="61">
        <v>0</v>
      </c>
      <c r="F120" s="61">
        <v>0</v>
      </c>
      <c r="G120" s="62">
        <v>0</v>
      </c>
    </row>
    <row r="121" spans="2:7" ht="12.75" hidden="1" x14ac:dyDescent="0.2">
      <c r="B121" s="60" t="s">
        <v>216</v>
      </c>
      <c r="C121" s="61">
        <v>2019</v>
      </c>
      <c r="D121" s="61">
        <f>Tabla3[[#This Row],[HOMBRE ]]+Tabla3[[#This Row],[MUJER]]+Tabla3[[#This Row],[INDETERMINADOS ]]</f>
        <v>0</v>
      </c>
      <c r="E121" s="61">
        <v>0</v>
      </c>
      <c r="F121" s="61">
        <v>0</v>
      </c>
      <c r="G121" s="62">
        <v>0</v>
      </c>
    </row>
    <row r="122" spans="2:7" ht="12.75" hidden="1" x14ac:dyDescent="0.2">
      <c r="B122" s="60" t="s">
        <v>216</v>
      </c>
      <c r="C122" s="61">
        <v>2020</v>
      </c>
      <c r="D122" s="61">
        <f>Tabla3[[#This Row],[HOMBRE ]]+Tabla3[[#This Row],[MUJER]]+Tabla3[[#This Row],[INDETERMINADOS ]]</f>
        <v>0</v>
      </c>
      <c r="E122" s="61">
        <v>0</v>
      </c>
      <c r="F122" s="61">
        <v>0</v>
      </c>
      <c r="G122" s="62">
        <v>0</v>
      </c>
    </row>
    <row r="123" spans="2:7" ht="12.75" hidden="1" x14ac:dyDescent="0.2">
      <c r="B123" s="60" t="s">
        <v>216</v>
      </c>
      <c r="C123" s="61">
        <v>2021</v>
      </c>
      <c r="D123" s="61">
        <f>Tabla3[[#This Row],[HOMBRE ]]+Tabla3[[#This Row],[MUJER]]+Tabla3[[#This Row],[INDETERMINADOS ]]</f>
        <v>0</v>
      </c>
      <c r="E123" s="61">
        <v>0</v>
      </c>
      <c r="F123" s="61">
        <v>0</v>
      </c>
      <c r="G123" s="62">
        <v>0</v>
      </c>
    </row>
    <row r="124" spans="2:7" ht="12.75" hidden="1" x14ac:dyDescent="0.2">
      <c r="B124" s="60" t="s">
        <v>217</v>
      </c>
      <c r="C124" s="61">
        <v>2011</v>
      </c>
      <c r="D124" s="61">
        <f>Tabla3[[#This Row],[HOMBRE ]]+Tabla3[[#This Row],[MUJER]]+Tabla3[[#This Row],[INDETERMINADOS ]]</f>
        <v>0</v>
      </c>
      <c r="E124" s="61">
        <v>0</v>
      </c>
      <c r="F124" s="61">
        <v>0</v>
      </c>
      <c r="G124" s="62">
        <v>0</v>
      </c>
    </row>
    <row r="125" spans="2:7" ht="12.75" hidden="1" x14ac:dyDescent="0.2">
      <c r="B125" s="60" t="s">
        <v>217</v>
      </c>
      <c r="C125" s="61">
        <v>2012</v>
      </c>
      <c r="D125" s="61">
        <f>Tabla3[[#This Row],[HOMBRE ]]+Tabla3[[#This Row],[MUJER]]+Tabla3[[#This Row],[INDETERMINADOS ]]</f>
        <v>0</v>
      </c>
      <c r="E125" s="61">
        <v>0</v>
      </c>
      <c r="F125" s="61">
        <v>0</v>
      </c>
      <c r="G125" s="62">
        <v>0</v>
      </c>
    </row>
    <row r="126" spans="2:7" ht="12.75" hidden="1" x14ac:dyDescent="0.2">
      <c r="B126" s="60" t="s">
        <v>217</v>
      </c>
      <c r="C126" s="61">
        <v>2013</v>
      </c>
      <c r="D126" s="61">
        <f>Tabla3[[#This Row],[HOMBRE ]]+Tabla3[[#This Row],[MUJER]]+Tabla3[[#This Row],[INDETERMINADOS ]]</f>
        <v>0</v>
      </c>
      <c r="E126" s="61">
        <v>0</v>
      </c>
      <c r="F126" s="61">
        <v>0</v>
      </c>
      <c r="G126" s="62">
        <v>0</v>
      </c>
    </row>
    <row r="127" spans="2:7" ht="12.75" hidden="1" x14ac:dyDescent="0.2">
      <c r="B127" s="60" t="s">
        <v>217</v>
      </c>
      <c r="C127" s="61">
        <v>2014</v>
      </c>
      <c r="D127" s="61">
        <f>Tabla3[[#This Row],[HOMBRE ]]+Tabla3[[#This Row],[MUJER]]+Tabla3[[#This Row],[INDETERMINADOS ]]</f>
        <v>0</v>
      </c>
      <c r="E127" s="61">
        <v>0</v>
      </c>
      <c r="F127" s="61">
        <v>0</v>
      </c>
      <c r="G127" s="62">
        <v>0</v>
      </c>
    </row>
    <row r="128" spans="2:7" ht="12.75" hidden="1" x14ac:dyDescent="0.2">
      <c r="B128" s="60" t="s">
        <v>217</v>
      </c>
      <c r="C128" s="61">
        <v>2015</v>
      </c>
      <c r="D128" s="61">
        <f>Tabla3[[#This Row],[HOMBRE ]]+Tabla3[[#This Row],[MUJER]]+Tabla3[[#This Row],[INDETERMINADOS ]]</f>
        <v>0</v>
      </c>
      <c r="E128" s="61">
        <v>0</v>
      </c>
      <c r="F128" s="61">
        <v>0</v>
      </c>
      <c r="G128" s="62">
        <v>0</v>
      </c>
    </row>
    <row r="129" spans="2:7" ht="12.75" hidden="1" x14ac:dyDescent="0.2">
      <c r="B129" s="60" t="s">
        <v>217</v>
      </c>
      <c r="C129" s="61">
        <v>2016</v>
      </c>
      <c r="D129" s="61">
        <f>Tabla3[[#This Row],[HOMBRE ]]+Tabla3[[#This Row],[MUJER]]+Tabla3[[#This Row],[INDETERMINADOS ]]</f>
        <v>0</v>
      </c>
      <c r="E129" s="61">
        <v>0</v>
      </c>
      <c r="F129" s="61">
        <v>0</v>
      </c>
      <c r="G129" s="62">
        <v>0</v>
      </c>
    </row>
    <row r="130" spans="2:7" ht="12.75" hidden="1" x14ac:dyDescent="0.2">
      <c r="B130" s="60" t="s">
        <v>217</v>
      </c>
      <c r="C130" s="61">
        <v>2017</v>
      </c>
      <c r="D130" s="61">
        <f>Tabla3[[#This Row],[HOMBRE ]]+Tabla3[[#This Row],[MUJER]]+Tabla3[[#This Row],[INDETERMINADOS ]]</f>
        <v>0</v>
      </c>
      <c r="E130" s="61">
        <v>0</v>
      </c>
      <c r="F130" s="61">
        <v>0</v>
      </c>
      <c r="G130" s="62">
        <v>0</v>
      </c>
    </row>
    <row r="131" spans="2:7" ht="12.75" hidden="1" x14ac:dyDescent="0.2">
      <c r="B131" s="60" t="s">
        <v>217</v>
      </c>
      <c r="C131" s="61">
        <v>2018</v>
      </c>
      <c r="D131" s="61">
        <f>Tabla3[[#This Row],[HOMBRE ]]+Tabla3[[#This Row],[MUJER]]+Tabla3[[#This Row],[INDETERMINADOS ]]</f>
        <v>0</v>
      </c>
      <c r="E131" s="61">
        <v>0</v>
      </c>
      <c r="F131" s="61">
        <v>0</v>
      </c>
      <c r="G131" s="62">
        <v>0</v>
      </c>
    </row>
    <row r="132" spans="2:7" ht="12.75" hidden="1" x14ac:dyDescent="0.2">
      <c r="B132" s="60" t="s">
        <v>217</v>
      </c>
      <c r="C132" s="61">
        <v>2019</v>
      </c>
      <c r="D132" s="61">
        <f>Tabla3[[#This Row],[HOMBRE ]]+Tabla3[[#This Row],[MUJER]]+Tabla3[[#This Row],[INDETERMINADOS ]]</f>
        <v>0</v>
      </c>
      <c r="E132" s="61">
        <v>0</v>
      </c>
      <c r="F132" s="61">
        <v>0</v>
      </c>
      <c r="G132" s="62">
        <v>0</v>
      </c>
    </row>
    <row r="133" spans="2:7" ht="12.75" hidden="1" x14ac:dyDescent="0.2">
      <c r="B133" s="60" t="s">
        <v>217</v>
      </c>
      <c r="C133" s="61">
        <v>2020</v>
      </c>
      <c r="D133" s="61">
        <f>Tabla3[[#This Row],[HOMBRE ]]+Tabla3[[#This Row],[MUJER]]+Tabla3[[#This Row],[INDETERMINADOS ]]</f>
        <v>0</v>
      </c>
      <c r="E133" s="61">
        <v>0</v>
      </c>
      <c r="F133" s="61">
        <v>0</v>
      </c>
      <c r="G133" s="62">
        <v>0</v>
      </c>
    </row>
    <row r="134" spans="2:7" ht="12.75" hidden="1" x14ac:dyDescent="0.2">
      <c r="B134" s="60" t="s">
        <v>217</v>
      </c>
      <c r="C134" s="61">
        <v>2021</v>
      </c>
      <c r="D134" s="61">
        <f>Tabla3[[#This Row],[HOMBRE ]]+Tabla3[[#This Row],[MUJER]]+Tabla3[[#This Row],[INDETERMINADOS ]]</f>
        <v>0</v>
      </c>
      <c r="E134" s="61">
        <v>0</v>
      </c>
      <c r="F134" s="61">
        <v>0</v>
      </c>
      <c r="G134" s="62">
        <v>0</v>
      </c>
    </row>
    <row r="135" spans="2:7" ht="12.75" hidden="1" x14ac:dyDescent="0.2">
      <c r="B135" s="60" t="s">
        <v>218</v>
      </c>
      <c r="C135" s="61">
        <v>2011</v>
      </c>
      <c r="D135" s="61">
        <f>Tabla3[[#This Row],[HOMBRE ]]+Tabla3[[#This Row],[MUJER]]+Tabla3[[#This Row],[INDETERMINADOS ]]</f>
        <v>0</v>
      </c>
      <c r="E135" s="61">
        <v>0</v>
      </c>
      <c r="F135" s="61">
        <v>0</v>
      </c>
      <c r="G135" s="62">
        <v>0</v>
      </c>
    </row>
    <row r="136" spans="2:7" ht="12.75" hidden="1" x14ac:dyDescent="0.2">
      <c r="B136" s="60" t="s">
        <v>218</v>
      </c>
      <c r="C136" s="61">
        <v>2012</v>
      </c>
      <c r="D136" s="61">
        <f>Tabla3[[#This Row],[HOMBRE ]]+Tabla3[[#This Row],[MUJER]]+Tabla3[[#This Row],[INDETERMINADOS ]]</f>
        <v>0</v>
      </c>
      <c r="E136" s="61">
        <v>0</v>
      </c>
      <c r="F136" s="61">
        <v>0</v>
      </c>
      <c r="G136" s="62">
        <v>0</v>
      </c>
    </row>
    <row r="137" spans="2:7" ht="12.75" hidden="1" x14ac:dyDescent="0.2">
      <c r="B137" s="60" t="s">
        <v>218</v>
      </c>
      <c r="C137" s="61">
        <v>2013</v>
      </c>
      <c r="D137" s="61">
        <f>Tabla3[[#This Row],[HOMBRE ]]+Tabla3[[#This Row],[MUJER]]+Tabla3[[#This Row],[INDETERMINADOS ]]</f>
        <v>0</v>
      </c>
      <c r="E137" s="61">
        <v>0</v>
      </c>
      <c r="F137" s="61">
        <v>0</v>
      </c>
      <c r="G137" s="62">
        <v>0</v>
      </c>
    </row>
    <row r="138" spans="2:7" ht="12.75" hidden="1" x14ac:dyDescent="0.2">
      <c r="B138" s="60" t="s">
        <v>218</v>
      </c>
      <c r="C138" s="61">
        <v>2014</v>
      </c>
      <c r="D138" s="61">
        <f>Tabla3[[#This Row],[HOMBRE ]]+Tabla3[[#This Row],[MUJER]]+Tabla3[[#This Row],[INDETERMINADOS ]]</f>
        <v>0</v>
      </c>
      <c r="E138" s="61">
        <v>0</v>
      </c>
      <c r="F138" s="61">
        <v>0</v>
      </c>
      <c r="G138" s="62">
        <v>0</v>
      </c>
    </row>
    <row r="139" spans="2:7" ht="12.75" hidden="1" x14ac:dyDescent="0.2">
      <c r="B139" s="60" t="s">
        <v>218</v>
      </c>
      <c r="C139" s="61">
        <v>2015</v>
      </c>
      <c r="D139" s="61">
        <f>Tabla3[[#This Row],[HOMBRE ]]+Tabla3[[#This Row],[MUJER]]+Tabla3[[#This Row],[INDETERMINADOS ]]</f>
        <v>0</v>
      </c>
      <c r="E139" s="61">
        <v>0</v>
      </c>
      <c r="F139" s="61">
        <v>0</v>
      </c>
      <c r="G139" s="62">
        <v>0</v>
      </c>
    </row>
    <row r="140" spans="2:7" ht="12.75" hidden="1" x14ac:dyDescent="0.2">
      <c r="B140" s="60" t="s">
        <v>218</v>
      </c>
      <c r="C140" s="61">
        <v>2016</v>
      </c>
      <c r="D140" s="61">
        <f>Tabla3[[#This Row],[HOMBRE ]]+Tabla3[[#This Row],[MUJER]]+Tabla3[[#This Row],[INDETERMINADOS ]]</f>
        <v>0</v>
      </c>
      <c r="E140" s="61">
        <v>0</v>
      </c>
      <c r="F140" s="61">
        <v>0</v>
      </c>
      <c r="G140" s="62">
        <v>0</v>
      </c>
    </row>
    <row r="141" spans="2:7" ht="12.75" hidden="1" x14ac:dyDescent="0.2">
      <c r="B141" s="60" t="s">
        <v>218</v>
      </c>
      <c r="C141" s="61">
        <v>2017</v>
      </c>
      <c r="D141" s="61">
        <f>Tabla3[[#This Row],[HOMBRE ]]+Tabla3[[#This Row],[MUJER]]+Tabla3[[#This Row],[INDETERMINADOS ]]</f>
        <v>0</v>
      </c>
      <c r="E141" s="61">
        <v>0</v>
      </c>
      <c r="F141" s="61">
        <v>0</v>
      </c>
      <c r="G141" s="62">
        <v>0</v>
      </c>
    </row>
    <row r="142" spans="2:7" ht="12.75" x14ac:dyDescent="0.2">
      <c r="B142" s="60" t="s">
        <v>218</v>
      </c>
      <c r="C142" s="61">
        <v>2018</v>
      </c>
      <c r="D142" s="61">
        <f>Tabla3[[#This Row],[HOMBRE ]]+Tabla3[[#This Row],[MUJER]]+Tabla3[[#This Row],[INDETERMINADOS ]]</f>
        <v>0</v>
      </c>
      <c r="E142" s="61">
        <v>0</v>
      </c>
      <c r="F142" s="61">
        <v>0</v>
      </c>
      <c r="G142" s="62">
        <v>0</v>
      </c>
    </row>
    <row r="143" spans="2:7" ht="12.75" x14ac:dyDescent="0.2">
      <c r="B143" s="60" t="s">
        <v>218</v>
      </c>
      <c r="C143" s="61">
        <v>2019</v>
      </c>
      <c r="D143" s="61">
        <f>Tabla3[[#This Row],[HOMBRE ]]+Tabla3[[#This Row],[MUJER]]+Tabla3[[#This Row],[INDETERMINADOS ]]</f>
        <v>0</v>
      </c>
      <c r="E143" s="61">
        <v>0</v>
      </c>
      <c r="F143" s="61">
        <v>0</v>
      </c>
      <c r="G143" s="62">
        <v>0</v>
      </c>
    </row>
    <row r="144" spans="2:7" ht="12.75" x14ac:dyDescent="0.2">
      <c r="B144" s="60" t="s">
        <v>218</v>
      </c>
      <c r="C144" s="61">
        <v>2020</v>
      </c>
      <c r="D144" s="61">
        <f>Tabla3[[#This Row],[HOMBRE ]]+Tabla3[[#This Row],[MUJER]]+Tabla3[[#This Row],[INDETERMINADOS ]]</f>
        <v>0</v>
      </c>
      <c r="E144" s="61">
        <v>0</v>
      </c>
      <c r="F144" s="61">
        <v>0</v>
      </c>
      <c r="G144" s="62">
        <v>0</v>
      </c>
    </row>
    <row r="145" spans="2:7" ht="12.75" x14ac:dyDescent="0.2">
      <c r="B145" s="60" t="s">
        <v>218</v>
      </c>
      <c r="C145" s="61">
        <v>2021</v>
      </c>
      <c r="D145" s="61">
        <f>Tabla3[[#This Row],[HOMBRE ]]+Tabla3[[#This Row],[MUJER]]+Tabla3[[#This Row],[INDETERMINADOS ]]</f>
        <v>0</v>
      </c>
      <c r="E145" s="61">
        <v>0</v>
      </c>
      <c r="F145" s="61">
        <v>0</v>
      </c>
      <c r="G145" s="62">
        <v>0</v>
      </c>
    </row>
    <row r="146" spans="2:7" ht="12.75" hidden="1" x14ac:dyDescent="0.2">
      <c r="B146" s="60" t="s">
        <v>219</v>
      </c>
      <c r="C146" s="61">
        <v>2011</v>
      </c>
      <c r="D146" s="61">
        <f>Tabla3[[#This Row],[HOMBRE ]]+Tabla3[[#This Row],[MUJER]]+Tabla3[[#This Row],[INDETERMINADOS ]]</f>
        <v>0</v>
      </c>
      <c r="E146" s="61">
        <v>0</v>
      </c>
      <c r="F146" s="61">
        <v>0</v>
      </c>
      <c r="G146" s="62">
        <v>0</v>
      </c>
    </row>
    <row r="147" spans="2:7" ht="12.75" hidden="1" x14ac:dyDescent="0.2">
      <c r="B147" s="60" t="s">
        <v>219</v>
      </c>
      <c r="C147" s="61">
        <v>2012</v>
      </c>
      <c r="D147" s="61">
        <f>Tabla3[[#This Row],[HOMBRE ]]+Tabla3[[#This Row],[MUJER]]+Tabla3[[#This Row],[INDETERMINADOS ]]</f>
        <v>0</v>
      </c>
      <c r="E147" s="61">
        <v>0</v>
      </c>
      <c r="F147" s="61">
        <v>0</v>
      </c>
      <c r="G147" s="62">
        <v>0</v>
      </c>
    </row>
    <row r="148" spans="2:7" ht="12.75" hidden="1" x14ac:dyDescent="0.2">
      <c r="B148" s="60" t="s">
        <v>219</v>
      </c>
      <c r="C148" s="61">
        <v>2013</v>
      </c>
      <c r="D148" s="61">
        <f>Tabla3[[#This Row],[HOMBRE ]]+Tabla3[[#This Row],[MUJER]]+Tabla3[[#This Row],[INDETERMINADOS ]]</f>
        <v>0</v>
      </c>
      <c r="E148" s="61">
        <v>0</v>
      </c>
      <c r="F148" s="61">
        <v>0</v>
      </c>
      <c r="G148" s="62">
        <v>0</v>
      </c>
    </row>
    <row r="149" spans="2:7" ht="12.75" hidden="1" x14ac:dyDescent="0.2">
      <c r="B149" s="60" t="s">
        <v>219</v>
      </c>
      <c r="C149" s="61">
        <v>2014</v>
      </c>
      <c r="D149" s="61">
        <f>Tabla3[[#This Row],[HOMBRE ]]+Tabla3[[#This Row],[MUJER]]+Tabla3[[#This Row],[INDETERMINADOS ]]</f>
        <v>0</v>
      </c>
      <c r="E149" s="61">
        <v>0</v>
      </c>
      <c r="F149" s="61">
        <v>0</v>
      </c>
      <c r="G149" s="62">
        <v>0</v>
      </c>
    </row>
    <row r="150" spans="2:7" ht="12.75" hidden="1" x14ac:dyDescent="0.2">
      <c r="B150" s="60" t="s">
        <v>219</v>
      </c>
      <c r="C150" s="61">
        <v>2015</v>
      </c>
      <c r="D150" s="61">
        <f>Tabla3[[#This Row],[HOMBRE ]]+Tabla3[[#This Row],[MUJER]]+Tabla3[[#This Row],[INDETERMINADOS ]]</f>
        <v>1</v>
      </c>
      <c r="E150" s="61">
        <v>0</v>
      </c>
      <c r="F150" s="61">
        <v>1</v>
      </c>
      <c r="G150" s="62">
        <v>0</v>
      </c>
    </row>
    <row r="151" spans="2:7" ht="12.75" hidden="1" x14ac:dyDescent="0.2">
      <c r="B151" s="60" t="s">
        <v>219</v>
      </c>
      <c r="C151" s="61">
        <v>2016</v>
      </c>
      <c r="D151" s="61">
        <f>Tabla3[[#This Row],[HOMBRE ]]+Tabla3[[#This Row],[MUJER]]+Tabla3[[#This Row],[INDETERMINADOS ]]</f>
        <v>0</v>
      </c>
      <c r="E151" s="61">
        <v>0</v>
      </c>
      <c r="F151" s="61">
        <v>0</v>
      </c>
      <c r="G151" s="62">
        <v>0</v>
      </c>
    </row>
    <row r="152" spans="2:7" ht="12.75" hidden="1" x14ac:dyDescent="0.2">
      <c r="B152" s="60" t="s">
        <v>219</v>
      </c>
      <c r="C152" s="61">
        <v>2017</v>
      </c>
      <c r="D152" s="61">
        <f>Tabla3[[#This Row],[HOMBRE ]]+Tabla3[[#This Row],[MUJER]]+Tabla3[[#This Row],[INDETERMINADOS ]]</f>
        <v>1</v>
      </c>
      <c r="E152" s="61">
        <v>0</v>
      </c>
      <c r="F152" s="61">
        <v>1</v>
      </c>
      <c r="G152" s="62">
        <v>0</v>
      </c>
    </row>
    <row r="153" spans="2:7" ht="12.75" hidden="1" x14ac:dyDescent="0.2">
      <c r="B153" s="60" t="s">
        <v>219</v>
      </c>
      <c r="C153" s="61">
        <v>2018</v>
      </c>
      <c r="D153" s="61">
        <f>Tabla3[[#This Row],[HOMBRE ]]+Tabla3[[#This Row],[MUJER]]+Tabla3[[#This Row],[INDETERMINADOS ]]</f>
        <v>0</v>
      </c>
      <c r="E153" s="61">
        <v>0</v>
      </c>
      <c r="F153" s="61">
        <v>0</v>
      </c>
      <c r="G153" s="62">
        <v>0</v>
      </c>
    </row>
    <row r="154" spans="2:7" ht="12.75" hidden="1" x14ac:dyDescent="0.2">
      <c r="B154" s="60" t="s">
        <v>219</v>
      </c>
      <c r="C154" s="61">
        <v>2019</v>
      </c>
      <c r="D154" s="61">
        <f>Tabla3[[#This Row],[HOMBRE ]]+Tabla3[[#This Row],[MUJER]]+Tabla3[[#This Row],[INDETERMINADOS ]]</f>
        <v>0</v>
      </c>
      <c r="E154" s="61">
        <v>0</v>
      </c>
      <c r="F154" s="61">
        <v>0</v>
      </c>
      <c r="G154" s="62">
        <v>0</v>
      </c>
    </row>
    <row r="155" spans="2:7" ht="12.75" hidden="1" x14ac:dyDescent="0.2">
      <c r="B155" s="60" t="s">
        <v>219</v>
      </c>
      <c r="C155" s="61">
        <v>2020</v>
      </c>
      <c r="D155" s="61">
        <f>Tabla3[[#This Row],[HOMBRE ]]+Tabla3[[#This Row],[MUJER]]+Tabla3[[#This Row],[INDETERMINADOS ]]</f>
        <v>0</v>
      </c>
      <c r="E155" s="61">
        <v>0</v>
      </c>
      <c r="F155" s="61">
        <v>0</v>
      </c>
      <c r="G155" s="62">
        <v>0</v>
      </c>
    </row>
    <row r="156" spans="2:7" ht="12.75" hidden="1" x14ac:dyDescent="0.2">
      <c r="B156" s="60" t="s">
        <v>219</v>
      </c>
      <c r="C156" s="61">
        <v>2021</v>
      </c>
      <c r="D156" s="61">
        <f>Tabla3[[#This Row],[HOMBRE ]]+Tabla3[[#This Row],[MUJER]]+Tabla3[[#This Row],[INDETERMINADOS ]]</f>
        <v>1</v>
      </c>
      <c r="E156" s="61">
        <v>1</v>
      </c>
      <c r="F156" s="61">
        <v>0</v>
      </c>
      <c r="G156" s="62">
        <v>0</v>
      </c>
    </row>
    <row r="157" spans="2:7" ht="12.75" hidden="1" x14ac:dyDescent="0.2">
      <c r="B157" s="60" t="s">
        <v>220</v>
      </c>
      <c r="C157" s="61">
        <v>2011</v>
      </c>
      <c r="D157" s="61">
        <f>Tabla3[[#This Row],[HOMBRE ]]+Tabla3[[#This Row],[MUJER]]+Tabla3[[#This Row],[INDETERMINADOS ]]</f>
        <v>0</v>
      </c>
      <c r="E157" s="61">
        <v>0</v>
      </c>
      <c r="F157" s="61">
        <v>0</v>
      </c>
      <c r="G157" s="62">
        <v>0</v>
      </c>
    </row>
    <row r="158" spans="2:7" ht="12.75" hidden="1" x14ac:dyDescent="0.2">
      <c r="B158" s="60" t="s">
        <v>220</v>
      </c>
      <c r="C158" s="61">
        <v>2012</v>
      </c>
      <c r="D158" s="61">
        <f>Tabla3[[#This Row],[HOMBRE ]]+Tabla3[[#This Row],[MUJER]]+Tabla3[[#This Row],[INDETERMINADOS ]]</f>
        <v>0</v>
      </c>
      <c r="E158" s="61">
        <v>0</v>
      </c>
      <c r="F158" s="61">
        <v>0</v>
      </c>
      <c r="G158" s="62">
        <v>0</v>
      </c>
    </row>
    <row r="159" spans="2:7" ht="12.75" hidden="1" x14ac:dyDescent="0.2">
      <c r="B159" s="60" t="s">
        <v>220</v>
      </c>
      <c r="C159" s="61">
        <v>2013</v>
      </c>
      <c r="D159" s="61">
        <f>Tabla3[[#This Row],[HOMBRE ]]+Tabla3[[#This Row],[MUJER]]+Tabla3[[#This Row],[INDETERMINADOS ]]</f>
        <v>0</v>
      </c>
      <c r="E159" s="61">
        <v>0</v>
      </c>
      <c r="F159" s="61">
        <v>0</v>
      </c>
      <c r="G159" s="62">
        <v>0</v>
      </c>
    </row>
    <row r="160" spans="2:7" ht="12.75" hidden="1" x14ac:dyDescent="0.2">
      <c r="B160" s="60" t="s">
        <v>220</v>
      </c>
      <c r="C160" s="61">
        <v>2014</v>
      </c>
      <c r="D160" s="61">
        <f>Tabla3[[#This Row],[HOMBRE ]]+Tabla3[[#This Row],[MUJER]]+Tabla3[[#This Row],[INDETERMINADOS ]]</f>
        <v>0</v>
      </c>
      <c r="E160" s="61">
        <v>0</v>
      </c>
      <c r="F160" s="61">
        <v>0</v>
      </c>
      <c r="G160" s="62">
        <v>0</v>
      </c>
    </row>
    <row r="161" spans="2:7" ht="12.75" hidden="1" x14ac:dyDescent="0.2">
      <c r="B161" s="60" t="s">
        <v>220</v>
      </c>
      <c r="C161" s="61">
        <v>2015</v>
      </c>
      <c r="D161" s="61">
        <f>Tabla3[[#This Row],[HOMBRE ]]+Tabla3[[#This Row],[MUJER]]+Tabla3[[#This Row],[INDETERMINADOS ]]</f>
        <v>0</v>
      </c>
      <c r="E161" s="61">
        <v>0</v>
      </c>
      <c r="F161" s="61">
        <v>0</v>
      </c>
      <c r="G161" s="62">
        <v>0</v>
      </c>
    </row>
    <row r="162" spans="2:7" ht="12.75" hidden="1" x14ac:dyDescent="0.2">
      <c r="B162" s="60" t="s">
        <v>220</v>
      </c>
      <c r="C162" s="61">
        <v>2016</v>
      </c>
      <c r="D162" s="61">
        <f>Tabla3[[#This Row],[HOMBRE ]]+Tabla3[[#This Row],[MUJER]]+Tabla3[[#This Row],[INDETERMINADOS ]]</f>
        <v>0</v>
      </c>
      <c r="E162" s="61">
        <v>0</v>
      </c>
      <c r="F162" s="61">
        <v>0</v>
      </c>
      <c r="G162" s="62">
        <v>0</v>
      </c>
    </row>
    <row r="163" spans="2:7" ht="12.75" hidden="1" x14ac:dyDescent="0.2">
      <c r="B163" s="60" t="s">
        <v>220</v>
      </c>
      <c r="C163" s="61">
        <v>2017</v>
      </c>
      <c r="D163" s="61">
        <f>Tabla3[[#This Row],[HOMBRE ]]+Tabla3[[#This Row],[MUJER]]+Tabla3[[#This Row],[INDETERMINADOS ]]</f>
        <v>0</v>
      </c>
      <c r="E163" s="61">
        <v>0</v>
      </c>
      <c r="F163" s="61">
        <v>0</v>
      </c>
      <c r="G163" s="62">
        <v>0</v>
      </c>
    </row>
    <row r="164" spans="2:7" ht="12.75" hidden="1" x14ac:dyDescent="0.2">
      <c r="B164" s="60" t="s">
        <v>220</v>
      </c>
      <c r="C164" s="61">
        <v>2018</v>
      </c>
      <c r="D164" s="61">
        <f>Tabla3[[#This Row],[HOMBRE ]]+Tabla3[[#This Row],[MUJER]]+Tabla3[[#This Row],[INDETERMINADOS ]]</f>
        <v>0</v>
      </c>
      <c r="E164" s="61">
        <v>0</v>
      </c>
      <c r="F164" s="61">
        <v>0</v>
      </c>
      <c r="G164" s="62">
        <v>0</v>
      </c>
    </row>
    <row r="165" spans="2:7" ht="12.75" hidden="1" x14ac:dyDescent="0.2">
      <c r="B165" s="60" t="s">
        <v>220</v>
      </c>
      <c r="C165" s="61">
        <v>2019</v>
      </c>
      <c r="D165" s="61">
        <f>Tabla3[[#This Row],[HOMBRE ]]+Tabla3[[#This Row],[MUJER]]+Tabla3[[#This Row],[INDETERMINADOS ]]</f>
        <v>0</v>
      </c>
      <c r="E165" s="61">
        <v>0</v>
      </c>
      <c r="F165" s="61">
        <v>0</v>
      </c>
      <c r="G165" s="62">
        <v>0</v>
      </c>
    </row>
    <row r="166" spans="2:7" ht="12.75" hidden="1" x14ac:dyDescent="0.2">
      <c r="B166" s="60" t="s">
        <v>220</v>
      </c>
      <c r="C166" s="61">
        <v>2020</v>
      </c>
      <c r="D166" s="61">
        <f>Tabla3[[#This Row],[HOMBRE ]]+Tabla3[[#This Row],[MUJER]]+Tabla3[[#This Row],[INDETERMINADOS ]]</f>
        <v>0</v>
      </c>
      <c r="E166" s="61">
        <v>0</v>
      </c>
      <c r="F166" s="61">
        <v>0</v>
      </c>
      <c r="G166" s="62">
        <v>0</v>
      </c>
    </row>
    <row r="167" spans="2:7" ht="12.75" hidden="1" x14ac:dyDescent="0.2">
      <c r="B167" s="60" t="s">
        <v>220</v>
      </c>
      <c r="C167" s="61">
        <v>2021</v>
      </c>
      <c r="D167" s="61">
        <f>Tabla3[[#This Row],[HOMBRE ]]+Tabla3[[#This Row],[MUJER]]+Tabla3[[#This Row],[INDETERMINADOS ]]</f>
        <v>0</v>
      </c>
      <c r="E167" s="61">
        <v>0</v>
      </c>
      <c r="F167" s="61">
        <v>0</v>
      </c>
      <c r="G167" s="62">
        <v>0</v>
      </c>
    </row>
    <row r="168" spans="2:7" ht="12.75" hidden="1" x14ac:dyDescent="0.2">
      <c r="B168" s="60" t="s">
        <v>221</v>
      </c>
      <c r="C168" s="61">
        <v>2011</v>
      </c>
      <c r="D168" s="61">
        <f>Tabla3[[#This Row],[HOMBRE ]]+Tabla3[[#This Row],[MUJER]]+Tabla3[[#This Row],[INDETERMINADOS ]]</f>
        <v>0</v>
      </c>
      <c r="E168" s="61">
        <v>0</v>
      </c>
      <c r="F168" s="61">
        <v>0</v>
      </c>
      <c r="G168" s="62">
        <v>0</v>
      </c>
    </row>
    <row r="169" spans="2:7" ht="12.75" hidden="1" x14ac:dyDescent="0.2">
      <c r="B169" s="60" t="s">
        <v>221</v>
      </c>
      <c r="C169" s="61">
        <v>2012</v>
      </c>
      <c r="D169" s="61">
        <f>Tabla3[[#This Row],[HOMBRE ]]+Tabla3[[#This Row],[MUJER]]+Tabla3[[#This Row],[INDETERMINADOS ]]</f>
        <v>0</v>
      </c>
      <c r="E169" s="61">
        <v>0</v>
      </c>
      <c r="F169" s="61">
        <v>0</v>
      </c>
      <c r="G169" s="62">
        <v>0</v>
      </c>
    </row>
    <row r="170" spans="2:7" ht="12.75" hidden="1" x14ac:dyDescent="0.2">
      <c r="B170" s="60" t="s">
        <v>221</v>
      </c>
      <c r="C170" s="61">
        <v>2013</v>
      </c>
      <c r="D170" s="61">
        <f>Tabla3[[#This Row],[HOMBRE ]]+Tabla3[[#This Row],[MUJER]]+Tabla3[[#This Row],[INDETERMINADOS ]]</f>
        <v>1</v>
      </c>
      <c r="E170" s="61">
        <v>0</v>
      </c>
      <c r="F170" s="61">
        <v>0</v>
      </c>
      <c r="G170" s="62">
        <v>1</v>
      </c>
    </row>
    <row r="171" spans="2:7" ht="12.75" hidden="1" x14ac:dyDescent="0.2">
      <c r="B171" s="60" t="s">
        <v>221</v>
      </c>
      <c r="C171" s="61">
        <v>2014</v>
      </c>
      <c r="D171" s="61">
        <f>Tabla3[[#This Row],[HOMBRE ]]+Tabla3[[#This Row],[MUJER]]+Tabla3[[#This Row],[INDETERMINADOS ]]</f>
        <v>0</v>
      </c>
      <c r="E171" s="61">
        <v>0</v>
      </c>
      <c r="F171" s="61">
        <v>0</v>
      </c>
      <c r="G171" s="62">
        <v>0</v>
      </c>
    </row>
    <row r="172" spans="2:7" ht="12.75" hidden="1" x14ac:dyDescent="0.2">
      <c r="B172" s="60" t="s">
        <v>221</v>
      </c>
      <c r="C172" s="61">
        <v>2015</v>
      </c>
      <c r="D172" s="61">
        <f>Tabla3[[#This Row],[HOMBRE ]]+Tabla3[[#This Row],[MUJER]]+Tabla3[[#This Row],[INDETERMINADOS ]]</f>
        <v>0</v>
      </c>
      <c r="E172" s="61">
        <v>0</v>
      </c>
      <c r="F172" s="61">
        <v>0</v>
      </c>
      <c r="G172" s="62">
        <v>0</v>
      </c>
    </row>
    <row r="173" spans="2:7" ht="12.75" hidden="1" x14ac:dyDescent="0.2">
      <c r="B173" s="60" t="s">
        <v>221</v>
      </c>
      <c r="C173" s="61">
        <v>2016</v>
      </c>
      <c r="D173" s="61">
        <f>Tabla3[[#This Row],[HOMBRE ]]+Tabla3[[#This Row],[MUJER]]+Tabla3[[#This Row],[INDETERMINADOS ]]</f>
        <v>0</v>
      </c>
      <c r="E173" s="61">
        <v>0</v>
      </c>
      <c r="F173" s="61">
        <v>0</v>
      </c>
      <c r="G173" s="62">
        <v>0</v>
      </c>
    </row>
    <row r="174" spans="2:7" ht="12.75" hidden="1" x14ac:dyDescent="0.2">
      <c r="B174" s="60" t="s">
        <v>221</v>
      </c>
      <c r="C174" s="61">
        <v>2017</v>
      </c>
      <c r="D174" s="61">
        <f>Tabla3[[#This Row],[HOMBRE ]]+Tabla3[[#This Row],[MUJER]]+Tabla3[[#This Row],[INDETERMINADOS ]]</f>
        <v>0</v>
      </c>
      <c r="E174" s="61">
        <v>0</v>
      </c>
      <c r="F174" s="61">
        <v>0</v>
      </c>
      <c r="G174" s="62">
        <v>0</v>
      </c>
    </row>
    <row r="175" spans="2:7" ht="12.75" hidden="1" x14ac:dyDescent="0.2">
      <c r="B175" s="60" t="s">
        <v>221</v>
      </c>
      <c r="C175" s="61">
        <v>2018</v>
      </c>
      <c r="D175" s="61">
        <f>Tabla3[[#This Row],[HOMBRE ]]+Tabla3[[#This Row],[MUJER]]+Tabla3[[#This Row],[INDETERMINADOS ]]</f>
        <v>0</v>
      </c>
      <c r="E175" s="61">
        <v>0</v>
      </c>
      <c r="F175" s="61">
        <v>0</v>
      </c>
      <c r="G175" s="62">
        <v>0</v>
      </c>
    </row>
    <row r="176" spans="2:7" ht="12.75" hidden="1" x14ac:dyDescent="0.2">
      <c r="B176" s="60" t="s">
        <v>221</v>
      </c>
      <c r="C176" s="61">
        <v>2019</v>
      </c>
      <c r="D176" s="61">
        <f>Tabla3[[#This Row],[HOMBRE ]]+Tabla3[[#This Row],[MUJER]]+Tabla3[[#This Row],[INDETERMINADOS ]]</f>
        <v>0</v>
      </c>
      <c r="E176" s="61">
        <v>0</v>
      </c>
      <c r="F176" s="61">
        <v>0</v>
      </c>
      <c r="G176" s="62">
        <v>0</v>
      </c>
    </row>
    <row r="177" spans="2:7" ht="12.75" hidden="1" x14ac:dyDescent="0.2">
      <c r="B177" s="60" t="s">
        <v>221</v>
      </c>
      <c r="C177" s="61">
        <v>2020</v>
      </c>
      <c r="D177" s="61">
        <f>Tabla3[[#This Row],[HOMBRE ]]+Tabla3[[#This Row],[MUJER]]+Tabla3[[#This Row],[INDETERMINADOS ]]</f>
        <v>0</v>
      </c>
      <c r="E177" s="61">
        <v>0</v>
      </c>
      <c r="F177" s="61">
        <v>0</v>
      </c>
      <c r="G177" s="62">
        <v>0</v>
      </c>
    </row>
    <row r="178" spans="2:7" ht="12.75" hidden="1" x14ac:dyDescent="0.2">
      <c r="B178" s="60" t="s">
        <v>221</v>
      </c>
      <c r="C178" s="61">
        <v>2021</v>
      </c>
      <c r="D178" s="61">
        <f>Tabla3[[#This Row],[HOMBRE ]]+Tabla3[[#This Row],[MUJER]]+Tabla3[[#This Row],[INDETERMINADOS ]]</f>
        <v>0</v>
      </c>
      <c r="E178" s="61">
        <v>0</v>
      </c>
      <c r="F178" s="61">
        <v>0</v>
      </c>
      <c r="G178" s="62">
        <v>0</v>
      </c>
    </row>
    <row r="179" spans="2:7" ht="12.75" hidden="1" x14ac:dyDescent="0.2">
      <c r="B179" s="60" t="s">
        <v>222</v>
      </c>
      <c r="C179" s="61">
        <v>2011</v>
      </c>
      <c r="D179" s="61">
        <f>Tabla3[[#This Row],[HOMBRE ]]+Tabla3[[#This Row],[MUJER]]+Tabla3[[#This Row],[INDETERMINADOS ]]</f>
        <v>0</v>
      </c>
      <c r="E179" s="61">
        <v>0</v>
      </c>
      <c r="F179" s="61">
        <v>0</v>
      </c>
      <c r="G179" s="62">
        <v>0</v>
      </c>
    </row>
    <row r="180" spans="2:7" ht="12.75" hidden="1" x14ac:dyDescent="0.2">
      <c r="B180" s="60" t="s">
        <v>222</v>
      </c>
      <c r="C180" s="61">
        <v>2012</v>
      </c>
      <c r="D180" s="61">
        <f>Tabla3[[#This Row],[HOMBRE ]]+Tabla3[[#This Row],[MUJER]]+Tabla3[[#This Row],[INDETERMINADOS ]]</f>
        <v>2</v>
      </c>
      <c r="E180" s="61">
        <v>0</v>
      </c>
      <c r="F180" s="61">
        <v>2</v>
      </c>
      <c r="G180" s="62">
        <v>0</v>
      </c>
    </row>
    <row r="181" spans="2:7" ht="12.75" hidden="1" x14ac:dyDescent="0.2">
      <c r="B181" s="60" t="s">
        <v>222</v>
      </c>
      <c r="C181" s="61">
        <v>2013</v>
      </c>
      <c r="D181" s="61">
        <f>Tabla3[[#This Row],[HOMBRE ]]+Tabla3[[#This Row],[MUJER]]+Tabla3[[#This Row],[INDETERMINADOS ]]</f>
        <v>0</v>
      </c>
      <c r="E181" s="61">
        <v>0</v>
      </c>
      <c r="F181" s="61">
        <v>0</v>
      </c>
      <c r="G181" s="62">
        <v>0</v>
      </c>
    </row>
    <row r="182" spans="2:7" ht="12.75" hidden="1" x14ac:dyDescent="0.2">
      <c r="B182" s="60" t="s">
        <v>222</v>
      </c>
      <c r="C182" s="61">
        <v>2014</v>
      </c>
      <c r="D182" s="61">
        <f>Tabla3[[#This Row],[HOMBRE ]]+Tabla3[[#This Row],[MUJER]]+Tabla3[[#This Row],[INDETERMINADOS ]]</f>
        <v>0</v>
      </c>
      <c r="E182" s="61">
        <v>0</v>
      </c>
      <c r="F182" s="61">
        <v>0</v>
      </c>
      <c r="G182" s="62">
        <v>0</v>
      </c>
    </row>
    <row r="183" spans="2:7" ht="12.75" hidden="1" x14ac:dyDescent="0.2">
      <c r="B183" s="60" t="s">
        <v>222</v>
      </c>
      <c r="C183" s="61">
        <v>2015</v>
      </c>
      <c r="D183" s="61">
        <f>Tabla3[[#This Row],[HOMBRE ]]+Tabla3[[#This Row],[MUJER]]+Tabla3[[#This Row],[INDETERMINADOS ]]</f>
        <v>0</v>
      </c>
      <c r="E183" s="61">
        <v>0</v>
      </c>
      <c r="F183" s="61">
        <v>0</v>
      </c>
      <c r="G183" s="62">
        <v>0</v>
      </c>
    </row>
    <row r="184" spans="2:7" ht="12.75" hidden="1" x14ac:dyDescent="0.2">
      <c r="B184" s="60" t="s">
        <v>222</v>
      </c>
      <c r="C184" s="61">
        <v>2016</v>
      </c>
      <c r="D184" s="61">
        <f>Tabla3[[#This Row],[HOMBRE ]]+Tabla3[[#This Row],[MUJER]]+Tabla3[[#This Row],[INDETERMINADOS ]]</f>
        <v>0</v>
      </c>
      <c r="E184" s="61">
        <v>0</v>
      </c>
      <c r="F184" s="61">
        <v>0</v>
      </c>
      <c r="G184" s="62">
        <v>0</v>
      </c>
    </row>
    <row r="185" spans="2:7" ht="12.75" hidden="1" x14ac:dyDescent="0.2">
      <c r="B185" s="60" t="s">
        <v>222</v>
      </c>
      <c r="C185" s="61">
        <v>2017</v>
      </c>
      <c r="D185" s="61">
        <f>Tabla3[[#This Row],[HOMBRE ]]+Tabla3[[#This Row],[MUJER]]+Tabla3[[#This Row],[INDETERMINADOS ]]</f>
        <v>0</v>
      </c>
      <c r="E185" s="61">
        <v>0</v>
      </c>
      <c r="F185" s="61">
        <v>0</v>
      </c>
      <c r="G185" s="62">
        <v>0</v>
      </c>
    </row>
    <row r="186" spans="2:7" ht="12.75" hidden="1" x14ac:dyDescent="0.2">
      <c r="B186" s="60" t="s">
        <v>222</v>
      </c>
      <c r="C186" s="61">
        <v>2018</v>
      </c>
      <c r="D186" s="61">
        <f>Tabla3[[#This Row],[HOMBRE ]]+Tabla3[[#This Row],[MUJER]]+Tabla3[[#This Row],[INDETERMINADOS ]]</f>
        <v>0</v>
      </c>
      <c r="E186" s="61">
        <v>0</v>
      </c>
      <c r="F186" s="61">
        <v>0</v>
      </c>
      <c r="G186" s="62">
        <v>0</v>
      </c>
    </row>
    <row r="187" spans="2:7" ht="12.75" hidden="1" x14ac:dyDescent="0.2">
      <c r="B187" s="60" t="s">
        <v>222</v>
      </c>
      <c r="C187" s="61">
        <v>2019</v>
      </c>
      <c r="D187" s="61">
        <f>Tabla3[[#This Row],[HOMBRE ]]+Tabla3[[#This Row],[MUJER]]+Tabla3[[#This Row],[INDETERMINADOS ]]</f>
        <v>0</v>
      </c>
      <c r="E187" s="61">
        <v>0</v>
      </c>
      <c r="F187" s="61">
        <v>0</v>
      </c>
      <c r="G187" s="62">
        <v>0</v>
      </c>
    </row>
    <row r="188" spans="2:7" ht="12.75" hidden="1" x14ac:dyDescent="0.2">
      <c r="B188" s="60" t="s">
        <v>222</v>
      </c>
      <c r="C188" s="61">
        <v>2020</v>
      </c>
      <c r="D188" s="61">
        <f>Tabla3[[#This Row],[HOMBRE ]]+Tabla3[[#This Row],[MUJER]]+Tabla3[[#This Row],[INDETERMINADOS ]]</f>
        <v>0</v>
      </c>
      <c r="E188" s="61">
        <v>0</v>
      </c>
      <c r="F188" s="61">
        <v>0</v>
      </c>
      <c r="G188" s="62">
        <v>0</v>
      </c>
    </row>
    <row r="189" spans="2:7" ht="12.75" hidden="1" x14ac:dyDescent="0.2">
      <c r="B189" s="60" t="s">
        <v>222</v>
      </c>
      <c r="C189" s="61">
        <v>2021</v>
      </c>
      <c r="D189" s="61">
        <f>Tabla3[[#This Row],[HOMBRE ]]+Tabla3[[#This Row],[MUJER]]+Tabla3[[#This Row],[INDETERMINADOS ]]</f>
        <v>0</v>
      </c>
      <c r="E189" s="61">
        <v>0</v>
      </c>
      <c r="F189" s="61">
        <v>0</v>
      </c>
      <c r="G189" s="62">
        <v>0</v>
      </c>
    </row>
    <row r="190" spans="2:7" ht="12.75" hidden="1" x14ac:dyDescent="0.2">
      <c r="B190" s="60" t="s">
        <v>223</v>
      </c>
      <c r="C190" s="61">
        <v>2011</v>
      </c>
      <c r="D190" s="61">
        <f>Tabla3[[#This Row],[HOMBRE ]]+Tabla3[[#This Row],[MUJER]]+Tabla3[[#This Row],[INDETERMINADOS ]]</f>
        <v>32</v>
      </c>
      <c r="E190" s="61">
        <v>15</v>
      </c>
      <c r="F190" s="61">
        <v>17</v>
      </c>
      <c r="G190" s="62">
        <v>0</v>
      </c>
    </row>
    <row r="191" spans="2:7" ht="12.75" hidden="1" x14ac:dyDescent="0.2">
      <c r="B191" s="60" t="s">
        <v>223</v>
      </c>
      <c r="C191" s="61">
        <v>2012</v>
      </c>
      <c r="D191" s="61">
        <f>Tabla3[[#This Row],[HOMBRE ]]+Tabla3[[#This Row],[MUJER]]+Tabla3[[#This Row],[INDETERMINADOS ]]</f>
        <v>23</v>
      </c>
      <c r="E191" s="61">
        <v>13</v>
      </c>
      <c r="F191" s="61">
        <v>10</v>
      </c>
      <c r="G191" s="62">
        <v>0</v>
      </c>
    </row>
    <row r="192" spans="2:7" ht="12.75" hidden="1" x14ac:dyDescent="0.2">
      <c r="B192" s="60" t="s">
        <v>223</v>
      </c>
      <c r="C192" s="61">
        <v>2013</v>
      </c>
      <c r="D192" s="61">
        <f>Tabla3[[#This Row],[HOMBRE ]]+Tabla3[[#This Row],[MUJER]]+Tabla3[[#This Row],[INDETERMINADOS ]]</f>
        <v>23</v>
      </c>
      <c r="E192" s="61">
        <v>12</v>
      </c>
      <c r="F192" s="61">
        <v>10</v>
      </c>
      <c r="G192" s="62">
        <v>1</v>
      </c>
    </row>
    <row r="193" spans="2:7" ht="12.75" hidden="1" x14ac:dyDescent="0.2">
      <c r="B193" s="60" t="s">
        <v>223</v>
      </c>
      <c r="C193" s="61">
        <v>2014</v>
      </c>
      <c r="D193" s="61">
        <f>Tabla3[[#This Row],[HOMBRE ]]+Tabla3[[#This Row],[MUJER]]+Tabla3[[#This Row],[INDETERMINADOS ]]</f>
        <v>21</v>
      </c>
      <c r="E193" s="61">
        <v>11</v>
      </c>
      <c r="F193" s="61">
        <v>9</v>
      </c>
      <c r="G193" s="62">
        <v>1</v>
      </c>
    </row>
    <row r="194" spans="2:7" ht="12.75" hidden="1" x14ac:dyDescent="0.2">
      <c r="B194" s="60" t="s">
        <v>223</v>
      </c>
      <c r="C194" s="61">
        <v>2015</v>
      </c>
      <c r="D194" s="61">
        <f>Tabla3[[#This Row],[HOMBRE ]]+Tabla3[[#This Row],[MUJER]]+Tabla3[[#This Row],[INDETERMINADOS ]]</f>
        <v>29</v>
      </c>
      <c r="E194" s="61">
        <v>11</v>
      </c>
      <c r="F194" s="61">
        <v>17</v>
      </c>
      <c r="G194" s="62">
        <v>1</v>
      </c>
    </row>
    <row r="195" spans="2:7" ht="12.75" hidden="1" x14ac:dyDescent="0.2">
      <c r="B195" s="60" t="s">
        <v>223</v>
      </c>
      <c r="C195" s="61">
        <v>2016</v>
      </c>
      <c r="D195" s="61">
        <f>Tabla3[[#This Row],[HOMBRE ]]+Tabla3[[#This Row],[MUJER]]+Tabla3[[#This Row],[INDETERMINADOS ]]</f>
        <v>30</v>
      </c>
      <c r="E195" s="61">
        <v>16</v>
      </c>
      <c r="F195" s="61">
        <v>13</v>
      </c>
      <c r="G195" s="62">
        <v>1</v>
      </c>
    </row>
    <row r="196" spans="2:7" ht="12.75" hidden="1" x14ac:dyDescent="0.2">
      <c r="B196" s="60" t="s">
        <v>223</v>
      </c>
      <c r="C196" s="61">
        <v>2017</v>
      </c>
      <c r="D196" s="61">
        <f>Tabla3[[#This Row],[HOMBRE ]]+Tabla3[[#This Row],[MUJER]]+Tabla3[[#This Row],[INDETERMINADOS ]]</f>
        <v>26</v>
      </c>
      <c r="E196" s="61">
        <v>14</v>
      </c>
      <c r="F196" s="61">
        <v>10</v>
      </c>
      <c r="G196" s="62">
        <v>2</v>
      </c>
    </row>
    <row r="197" spans="2:7" ht="12.75" x14ac:dyDescent="0.2">
      <c r="B197" s="60" t="s">
        <v>223</v>
      </c>
      <c r="C197" s="61">
        <v>2018</v>
      </c>
      <c r="D197" s="61">
        <f>Tabla3[[#This Row],[HOMBRE ]]+Tabla3[[#This Row],[MUJER]]+Tabla3[[#This Row],[INDETERMINADOS ]]</f>
        <v>21</v>
      </c>
      <c r="E197" s="61">
        <v>11</v>
      </c>
      <c r="F197" s="61">
        <v>8</v>
      </c>
      <c r="G197" s="62">
        <v>2</v>
      </c>
    </row>
    <row r="198" spans="2:7" ht="12.75" x14ac:dyDescent="0.2">
      <c r="B198" s="60" t="s">
        <v>223</v>
      </c>
      <c r="C198" s="61">
        <v>2019</v>
      </c>
      <c r="D198" s="61">
        <f>Tabla3[[#This Row],[HOMBRE ]]+Tabla3[[#This Row],[MUJER]]+Tabla3[[#This Row],[INDETERMINADOS ]]</f>
        <v>26</v>
      </c>
      <c r="E198" s="61">
        <v>15</v>
      </c>
      <c r="F198" s="61">
        <v>9</v>
      </c>
      <c r="G198" s="62">
        <v>2</v>
      </c>
    </row>
    <row r="199" spans="2:7" ht="12.75" x14ac:dyDescent="0.2">
      <c r="B199" s="60" t="s">
        <v>223</v>
      </c>
      <c r="C199" s="61">
        <v>2020</v>
      </c>
      <c r="D199" s="61">
        <f>Tabla3[[#This Row],[HOMBRE ]]+Tabla3[[#This Row],[MUJER]]+Tabla3[[#This Row],[INDETERMINADOS ]]</f>
        <v>20</v>
      </c>
      <c r="E199" s="61">
        <v>12</v>
      </c>
      <c r="F199" s="61">
        <v>8</v>
      </c>
      <c r="G199" s="62">
        <v>0</v>
      </c>
    </row>
    <row r="200" spans="2:7" ht="12.75" x14ac:dyDescent="0.2">
      <c r="B200" s="60" t="s">
        <v>223</v>
      </c>
      <c r="C200" s="61">
        <v>2021</v>
      </c>
      <c r="D200" s="61">
        <f>Tabla3[[#This Row],[HOMBRE ]]+Tabla3[[#This Row],[MUJER]]+Tabla3[[#This Row],[INDETERMINADOS ]]</f>
        <v>24</v>
      </c>
      <c r="E200" s="61">
        <v>7</v>
      </c>
      <c r="F200" s="61">
        <v>14</v>
      </c>
      <c r="G200" s="62">
        <v>3</v>
      </c>
    </row>
    <row r="201" spans="2:7" ht="12.75" hidden="1" x14ac:dyDescent="0.2">
      <c r="B201" s="60" t="s">
        <v>224</v>
      </c>
      <c r="C201" s="61">
        <v>2011</v>
      </c>
      <c r="D201" s="61">
        <f>Tabla3[[#This Row],[HOMBRE ]]+Tabla3[[#This Row],[MUJER]]+Tabla3[[#This Row],[INDETERMINADOS ]]</f>
        <v>1</v>
      </c>
      <c r="E201" s="61">
        <v>1</v>
      </c>
      <c r="F201" s="61">
        <v>0</v>
      </c>
      <c r="G201" s="62">
        <v>0</v>
      </c>
    </row>
    <row r="202" spans="2:7" ht="12.75" hidden="1" x14ac:dyDescent="0.2">
      <c r="B202" s="60" t="s">
        <v>224</v>
      </c>
      <c r="C202" s="61">
        <v>2012</v>
      </c>
      <c r="D202" s="61">
        <f>Tabla3[[#This Row],[HOMBRE ]]+Tabla3[[#This Row],[MUJER]]+Tabla3[[#This Row],[INDETERMINADOS ]]</f>
        <v>0</v>
      </c>
      <c r="E202" s="61">
        <v>0</v>
      </c>
      <c r="F202" s="61">
        <v>0</v>
      </c>
      <c r="G202" s="62">
        <v>0</v>
      </c>
    </row>
    <row r="203" spans="2:7" ht="12.75" hidden="1" x14ac:dyDescent="0.2">
      <c r="B203" s="60" t="s">
        <v>224</v>
      </c>
      <c r="C203" s="61">
        <v>2013</v>
      </c>
      <c r="D203" s="61">
        <f>Tabla3[[#This Row],[HOMBRE ]]+Tabla3[[#This Row],[MUJER]]+Tabla3[[#This Row],[INDETERMINADOS ]]</f>
        <v>0</v>
      </c>
      <c r="E203" s="61">
        <v>0</v>
      </c>
      <c r="F203" s="61">
        <v>0</v>
      </c>
      <c r="G203" s="62">
        <v>0</v>
      </c>
    </row>
    <row r="204" spans="2:7" ht="12.75" hidden="1" x14ac:dyDescent="0.2">
      <c r="B204" s="60" t="s">
        <v>224</v>
      </c>
      <c r="C204" s="61">
        <v>2014</v>
      </c>
      <c r="D204" s="61">
        <f>Tabla3[[#This Row],[HOMBRE ]]+Tabla3[[#This Row],[MUJER]]+Tabla3[[#This Row],[INDETERMINADOS ]]</f>
        <v>0</v>
      </c>
      <c r="E204" s="61">
        <v>0</v>
      </c>
      <c r="F204" s="61">
        <v>0</v>
      </c>
      <c r="G204" s="62">
        <v>0</v>
      </c>
    </row>
    <row r="205" spans="2:7" ht="12.75" hidden="1" x14ac:dyDescent="0.2">
      <c r="B205" s="60" t="s">
        <v>224</v>
      </c>
      <c r="C205" s="61">
        <v>2015</v>
      </c>
      <c r="D205" s="61">
        <f>Tabla3[[#This Row],[HOMBRE ]]+Tabla3[[#This Row],[MUJER]]+Tabla3[[#This Row],[INDETERMINADOS ]]</f>
        <v>0</v>
      </c>
      <c r="E205" s="61">
        <v>0</v>
      </c>
      <c r="F205" s="61">
        <v>0</v>
      </c>
      <c r="G205" s="62">
        <v>0</v>
      </c>
    </row>
    <row r="206" spans="2:7" ht="12.75" hidden="1" x14ac:dyDescent="0.2">
      <c r="B206" s="60" t="s">
        <v>224</v>
      </c>
      <c r="C206" s="61">
        <v>2016</v>
      </c>
      <c r="D206" s="61">
        <f>Tabla3[[#This Row],[HOMBRE ]]+Tabla3[[#This Row],[MUJER]]+Tabla3[[#This Row],[INDETERMINADOS ]]</f>
        <v>0</v>
      </c>
      <c r="E206" s="61">
        <v>0</v>
      </c>
      <c r="F206" s="61">
        <v>0</v>
      </c>
      <c r="G206" s="62">
        <v>0</v>
      </c>
    </row>
    <row r="207" spans="2:7" ht="12.75" hidden="1" x14ac:dyDescent="0.2">
      <c r="B207" s="60" t="s">
        <v>224</v>
      </c>
      <c r="C207" s="61">
        <v>2017</v>
      </c>
      <c r="D207" s="61">
        <f>Tabla3[[#This Row],[HOMBRE ]]+Tabla3[[#This Row],[MUJER]]+Tabla3[[#This Row],[INDETERMINADOS ]]</f>
        <v>0</v>
      </c>
      <c r="E207" s="61">
        <v>0</v>
      </c>
      <c r="F207" s="61">
        <v>0</v>
      </c>
      <c r="G207" s="62">
        <v>0</v>
      </c>
    </row>
    <row r="208" spans="2:7" ht="12.75" x14ac:dyDescent="0.2">
      <c r="B208" s="60" t="s">
        <v>224</v>
      </c>
      <c r="C208" s="61">
        <v>2018</v>
      </c>
      <c r="D208" s="61">
        <f>Tabla3[[#This Row],[HOMBRE ]]+Tabla3[[#This Row],[MUJER]]+Tabla3[[#This Row],[INDETERMINADOS ]]</f>
        <v>0</v>
      </c>
      <c r="E208" s="61">
        <v>0</v>
      </c>
      <c r="F208" s="61">
        <v>0</v>
      </c>
      <c r="G208" s="62">
        <v>0</v>
      </c>
    </row>
    <row r="209" spans="2:7" ht="12.75" x14ac:dyDescent="0.2">
      <c r="B209" s="60" t="s">
        <v>224</v>
      </c>
      <c r="C209" s="61">
        <v>2019</v>
      </c>
      <c r="D209" s="61">
        <f>Tabla3[[#This Row],[HOMBRE ]]+Tabla3[[#This Row],[MUJER]]+Tabla3[[#This Row],[INDETERMINADOS ]]</f>
        <v>0</v>
      </c>
      <c r="E209" s="61">
        <v>0</v>
      </c>
      <c r="F209" s="61">
        <v>0</v>
      </c>
      <c r="G209" s="62">
        <v>0</v>
      </c>
    </row>
    <row r="210" spans="2:7" ht="12.75" x14ac:dyDescent="0.2">
      <c r="B210" s="60" t="s">
        <v>224</v>
      </c>
      <c r="C210" s="61">
        <v>2020</v>
      </c>
      <c r="D210" s="61">
        <f>Tabla3[[#This Row],[HOMBRE ]]+Tabla3[[#This Row],[MUJER]]+Tabla3[[#This Row],[INDETERMINADOS ]]</f>
        <v>0</v>
      </c>
      <c r="E210" s="61">
        <v>0</v>
      </c>
      <c r="F210" s="61">
        <v>0</v>
      </c>
      <c r="G210" s="62">
        <v>0</v>
      </c>
    </row>
    <row r="211" spans="2:7" ht="12.75" x14ac:dyDescent="0.2">
      <c r="B211" s="60" t="s">
        <v>224</v>
      </c>
      <c r="C211" s="61">
        <v>2021</v>
      </c>
      <c r="D211" s="61">
        <f>Tabla3[[#This Row],[HOMBRE ]]+Tabla3[[#This Row],[MUJER]]+Tabla3[[#This Row],[INDETERMINADOS ]]</f>
        <v>1</v>
      </c>
      <c r="E211" s="61">
        <v>1</v>
      </c>
      <c r="F211" s="61">
        <v>0</v>
      </c>
      <c r="G211" s="62">
        <v>0</v>
      </c>
    </row>
    <row r="212" spans="2:7" ht="12.75" hidden="1" x14ac:dyDescent="0.2">
      <c r="B212" s="60" t="s">
        <v>225</v>
      </c>
      <c r="C212" s="61">
        <v>2011</v>
      </c>
      <c r="D212" s="61">
        <f>Tabla3[[#This Row],[HOMBRE ]]+Tabla3[[#This Row],[MUJER]]+Tabla3[[#This Row],[INDETERMINADOS ]]</f>
        <v>3</v>
      </c>
      <c r="E212" s="61">
        <v>1</v>
      </c>
      <c r="F212" s="61">
        <v>1</v>
      </c>
      <c r="G212" s="62">
        <v>1</v>
      </c>
    </row>
    <row r="213" spans="2:7" ht="12.75" hidden="1" x14ac:dyDescent="0.2">
      <c r="B213" s="60" t="s">
        <v>225</v>
      </c>
      <c r="C213" s="61">
        <v>2012</v>
      </c>
      <c r="D213" s="61">
        <f>Tabla3[[#This Row],[HOMBRE ]]+Tabla3[[#This Row],[MUJER]]+Tabla3[[#This Row],[INDETERMINADOS ]]</f>
        <v>0</v>
      </c>
      <c r="E213" s="61">
        <v>0</v>
      </c>
      <c r="F213" s="61">
        <v>0</v>
      </c>
      <c r="G213" s="62">
        <v>0</v>
      </c>
    </row>
    <row r="214" spans="2:7" ht="12.75" hidden="1" x14ac:dyDescent="0.2">
      <c r="B214" s="60" t="s">
        <v>225</v>
      </c>
      <c r="C214" s="61">
        <v>2013</v>
      </c>
      <c r="D214" s="61">
        <f>Tabla3[[#This Row],[HOMBRE ]]+Tabla3[[#This Row],[MUJER]]+Tabla3[[#This Row],[INDETERMINADOS ]]</f>
        <v>0</v>
      </c>
      <c r="E214" s="61">
        <v>0</v>
      </c>
      <c r="F214" s="61">
        <v>0</v>
      </c>
      <c r="G214" s="62">
        <v>0</v>
      </c>
    </row>
    <row r="215" spans="2:7" ht="12.75" hidden="1" x14ac:dyDescent="0.2">
      <c r="B215" s="60" t="s">
        <v>225</v>
      </c>
      <c r="C215" s="61">
        <v>2014</v>
      </c>
      <c r="D215" s="61">
        <f>Tabla3[[#This Row],[HOMBRE ]]+Tabla3[[#This Row],[MUJER]]+Tabla3[[#This Row],[INDETERMINADOS ]]</f>
        <v>0</v>
      </c>
      <c r="E215" s="61">
        <v>0</v>
      </c>
      <c r="F215" s="61">
        <v>0</v>
      </c>
      <c r="G215" s="62">
        <v>0</v>
      </c>
    </row>
    <row r="216" spans="2:7" ht="12.75" hidden="1" x14ac:dyDescent="0.2">
      <c r="B216" s="60" t="s">
        <v>225</v>
      </c>
      <c r="C216" s="61">
        <v>2015</v>
      </c>
      <c r="D216" s="61">
        <f>Tabla3[[#This Row],[HOMBRE ]]+Tabla3[[#This Row],[MUJER]]+Tabla3[[#This Row],[INDETERMINADOS ]]</f>
        <v>1</v>
      </c>
      <c r="E216" s="61">
        <v>0</v>
      </c>
      <c r="F216" s="61">
        <v>0</v>
      </c>
      <c r="G216" s="62">
        <v>1</v>
      </c>
    </row>
    <row r="217" spans="2:7" ht="12.75" hidden="1" x14ac:dyDescent="0.2">
      <c r="B217" s="60" t="s">
        <v>225</v>
      </c>
      <c r="C217" s="61">
        <v>2016</v>
      </c>
      <c r="D217" s="61">
        <f>Tabla3[[#This Row],[HOMBRE ]]+Tabla3[[#This Row],[MUJER]]+Tabla3[[#This Row],[INDETERMINADOS ]]</f>
        <v>0</v>
      </c>
      <c r="E217" s="61">
        <v>0</v>
      </c>
      <c r="F217" s="61">
        <v>0</v>
      </c>
      <c r="G217" s="62">
        <v>0</v>
      </c>
    </row>
    <row r="218" spans="2:7" ht="12.75" hidden="1" x14ac:dyDescent="0.2">
      <c r="B218" s="60" t="s">
        <v>225</v>
      </c>
      <c r="C218" s="61">
        <v>2017</v>
      </c>
      <c r="D218" s="61">
        <f>Tabla3[[#This Row],[HOMBRE ]]+Tabla3[[#This Row],[MUJER]]+Tabla3[[#This Row],[INDETERMINADOS ]]</f>
        <v>0</v>
      </c>
      <c r="E218" s="61">
        <v>0</v>
      </c>
      <c r="F218" s="61">
        <v>0</v>
      </c>
      <c r="G218" s="62">
        <v>0</v>
      </c>
    </row>
    <row r="219" spans="2:7" ht="12.75" hidden="1" x14ac:dyDescent="0.2">
      <c r="B219" s="60" t="s">
        <v>225</v>
      </c>
      <c r="C219" s="61">
        <v>2018</v>
      </c>
      <c r="D219" s="61">
        <f>Tabla3[[#This Row],[HOMBRE ]]+Tabla3[[#This Row],[MUJER]]+Tabla3[[#This Row],[INDETERMINADOS ]]</f>
        <v>0</v>
      </c>
      <c r="E219" s="61">
        <v>0</v>
      </c>
      <c r="F219" s="61">
        <v>0</v>
      </c>
      <c r="G219" s="62">
        <v>0</v>
      </c>
    </row>
    <row r="220" spans="2:7" ht="12.75" hidden="1" x14ac:dyDescent="0.2">
      <c r="B220" s="60" t="s">
        <v>225</v>
      </c>
      <c r="C220" s="61">
        <v>2019</v>
      </c>
      <c r="D220" s="61">
        <f>Tabla3[[#This Row],[HOMBRE ]]+Tabla3[[#This Row],[MUJER]]+Tabla3[[#This Row],[INDETERMINADOS ]]</f>
        <v>0</v>
      </c>
      <c r="E220" s="61">
        <v>0</v>
      </c>
      <c r="F220" s="61">
        <v>0</v>
      </c>
      <c r="G220" s="62">
        <v>0</v>
      </c>
    </row>
    <row r="221" spans="2:7" ht="12.75" hidden="1" x14ac:dyDescent="0.2">
      <c r="B221" s="60" t="s">
        <v>225</v>
      </c>
      <c r="C221" s="61">
        <v>2020</v>
      </c>
      <c r="D221" s="61">
        <f>Tabla3[[#This Row],[HOMBRE ]]+Tabla3[[#This Row],[MUJER]]+Tabla3[[#This Row],[INDETERMINADOS ]]</f>
        <v>0</v>
      </c>
      <c r="E221" s="61">
        <v>0</v>
      </c>
      <c r="F221" s="61">
        <v>0</v>
      </c>
      <c r="G221" s="62">
        <v>0</v>
      </c>
    </row>
    <row r="222" spans="2:7" ht="12.75" hidden="1" x14ac:dyDescent="0.2">
      <c r="B222" s="60" t="s">
        <v>225</v>
      </c>
      <c r="C222" s="61">
        <v>2021</v>
      </c>
      <c r="D222" s="61">
        <f>Tabla3[[#This Row],[HOMBRE ]]+Tabla3[[#This Row],[MUJER]]+Tabla3[[#This Row],[INDETERMINADOS ]]</f>
        <v>0</v>
      </c>
      <c r="E222" s="61">
        <v>0</v>
      </c>
      <c r="F222" s="61">
        <v>0</v>
      </c>
      <c r="G222" s="62">
        <v>0</v>
      </c>
    </row>
    <row r="223" spans="2:7" ht="12.75" hidden="1" x14ac:dyDescent="0.2">
      <c r="B223" s="60" t="s">
        <v>226</v>
      </c>
      <c r="C223" s="61">
        <v>2011</v>
      </c>
      <c r="D223" s="61">
        <f>Tabla3[[#This Row],[HOMBRE ]]+Tabla3[[#This Row],[MUJER]]+Tabla3[[#This Row],[INDETERMINADOS ]]</f>
        <v>0</v>
      </c>
      <c r="E223" s="61">
        <v>0</v>
      </c>
      <c r="F223" s="61">
        <v>0</v>
      </c>
      <c r="G223" s="62">
        <v>0</v>
      </c>
    </row>
    <row r="224" spans="2:7" ht="15.75" hidden="1" customHeight="1" x14ac:dyDescent="0.2">
      <c r="B224" s="60" t="s">
        <v>226</v>
      </c>
      <c r="C224" s="61">
        <v>2012</v>
      </c>
      <c r="D224" s="61">
        <f>Tabla3[[#This Row],[HOMBRE ]]+Tabla3[[#This Row],[MUJER]]+Tabla3[[#This Row],[INDETERMINADOS ]]</f>
        <v>0</v>
      </c>
      <c r="E224" s="61">
        <v>0</v>
      </c>
      <c r="F224" s="61">
        <v>0</v>
      </c>
      <c r="G224" s="62">
        <v>0</v>
      </c>
    </row>
    <row r="225" spans="2:7" ht="15.75" hidden="1" customHeight="1" x14ac:dyDescent="0.2">
      <c r="B225" s="60" t="s">
        <v>226</v>
      </c>
      <c r="C225" s="61">
        <v>2013</v>
      </c>
      <c r="D225" s="61">
        <f>Tabla3[[#This Row],[HOMBRE ]]+Tabla3[[#This Row],[MUJER]]+Tabla3[[#This Row],[INDETERMINADOS ]]</f>
        <v>0</v>
      </c>
      <c r="E225" s="61">
        <v>0</v>
      </c>
      <c r="F225" s="61">
        <v>0</v>
      </c>
      <c r="G225" s="62">
        <v>0</v>
      </c>
    </row>
    <row r="226" spans="2:7" ht="15.75" hidden="1" customHeight="1" x14ac:dyDescent="0.2">
      <c r="B226" s="60" t="s">
        <v>226</v>
      </c>
      <c r="C226" s="61">
        <v>2014</v>
      </c>
      <c r="D226" s="61">
        <f>Tabla3[[#This Row],[HOMBRE ]]+Tabla3[[#This Row],[MUJER]]+Tabla3[[#This Row],[INDETERMINADOS ]]</f>
        <v>0</v>
      </c>
      <c r="E226" s="61">
        <v>0</v>
      </c>
      <c r="F226" s="61">
        <v>0</v>
      </c>
      <c r="G226" s="62">
        <v>0</v>
      </c>
    </row>
    <row r="227" spans="2:7" ht="15.75" hidden="1" customHeight="1" x14ac:dyDescent="0.2">
      <c r="B227" s="60" t="s">
        <v>226</v>
      </c>
      <c r="C227" s="61">
        <v>2015</v>
      </c>
      <c r="D227" s="61">
        <f>Tabla3[[#This Row],[HOMBRE ]]+Tabla3[[#This Row],[MUJER]]+Tabla3[[#This Row],[INDETERMINADOS ]]</f>
        <v>0</v>
      </c>
      <c r="E227" s="61">
        <v>0</v>
      </c>
      <c r="F227" s="61">
        <v>0</v>
      </c>
      <c r="G227" s="62">
        <v>0</v>
      </c>
    </row>
    <row r="228" spans="2:7" ht="15.75" hidden="1" customHeight="1" x14ac:dyDescent="0.2">
      <c r="B228" s="60" t="s">
        <v>226</v>
      </c>
      <c r="C228" s="61">
        <v>2016</v>
      </c>
      <c r="D228" s="61">
        <f>Tabla3[[#This Row],[HOMBRE ]]+Tabla3[[#This Row],[MUJER]]+Tabla3[[#This Row],[INDETERMINADOS ]]</f>
        <v>0</v>
      </c>
      <c r="E228" s="61">
        <v>0</v>
      </c>
      <c r="F228" s="61">
        <v>0</v>
      </c>
      <c r="G228" s="62">
        <v>0</v>
      </c>
    </row>
    <row r="229" spans="2:7" ht="15.75" hidden="1" customHeight="1" x14ac:dyDescent="0.2">
      <c r="B229" s="60" t="s">
        <v>226</v>
      </c>
      <c r="C229" s="61">
        <v>2017</v>
      </c>
      <c r="D229" s="61">
        <f>Tabla3[[#This Row],[HOMBRE ]]+Tabla3[[#This Row],[MUJER]]+Tabla3[[#This Row],[INDETERMINADOS ]]</f>
        <v>1</v>
      </c>
      <c r="E229" s="61">
        <v>1</v>
      </c>
      <c r="F229" s="61">
        <v>0</v>
      </c>
      <c r="G229" s="62">
        <v>0</v>
      </c>
    </row>
    <row r="230" spans="2:7" ht="15.75" hidden="1" customHeight="1" x14ac:dyDescent="0.2">
      <c r="B230" s="60" t="s">
        <v>226</v>
      </c>
      <c r="C230" s="61">
        <v>2018</v>
      </c>
      <c r="D230" s="61">
        <f>Tabla3[[#This Row],[HOMBRE ]]+Tabla3[[#This Row],[MUJER]]+Tabla3[[#This Row],[INDETERMINADOS ]]</f>
        <v>0</v>
      </c>
      <c r="E230" s="61">
        <v>0</v>
      </c>
      <c r="F230" s="61">
        <v>0</v>
      </c>
      <c r="G230" s="62">
        <v>0</v>
      </c>
    </row>
    <row r="231" spans="2:7" ht="15.75" hidden="1" customHeight="1" x14ac:dyDescent="0.2">
      <c r="B231" s="60" t="s">
        <v>226</v>
      </c>
      <c r="C231" s="61">
        <v>2019</v>
      </c>
      <c r="D231" s="61">
        <f>Tabla3[[#This Row],[HOMBRE ]]+Tabla3[[#This Row],[MUJER]]+Tabla3[[#This Row],[INDETERMINADOS ]]</f>
        <v>0</v>
      </c>
      <c r="E231" s="61">
        <v>0</v>
      </c>
      <c r="F231" s="61">
        <v>0</v>
      </c>
      <c r="G231" s="62">
        <v>0</v>
      </c>
    </row>
    <row r="232" spans="2:7" ht="15.75" hidden="1" customHeight="1" x14ac:dyDescent="0.2">
      <c r="B232" s="63" t="s">
        <v>226</v>
      </c>
      <c r="C232" s="64">
        <v>2020</v>
      </c>
      <c r="D232" s="64">
        <f>Tabla3[[#This Row],[HOMBRE ]]+Tabla3[[#This Row],[MUJER]]+Tabla3[[#This Row],[INDETERMINADOS ]]</f>
        <v>0</v>
      </c>
      <c r="E232" s="64">
        <v>0</v>
      </c>
      <c r="F232" s="64">
        <v>0</v>
      </c>
      <c r="G232" s="65">
        <v>0</v>
      </c>
    </row>
    <row r="233" spans="2:7" ht="15.75" hidden="1" customHeight="1" x14ac:dyDescent="0.2">
      <c r="B233" s="66" t="s">
        <v>226</v>
      </c>
      <c r="C233" s="61">
        <v>2021</v>
      </c>
      <c r="D233" s="67">
        <f>Tabla3[[#This Row],[HOMBRE ]]+Tabla3[[#This Row],[MUJER]]+Tabla3[[#This Row],[INDETERMINADOS ]]</f>
        <v>0</v>
      </c>
      <c r="E233" s="67">
        <v>0</v>
      </c>
      <c r="F233" s="67">
        <v>0</v>
      </c>
      <c r="G233" s="68">
        <v>0</v>
      </c>
    </row>
  </sheetData>
  <mergeCells count="1">
    <mergeCell ref="B1:G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23" workbookViewId="0">
      <selection activeCell="C30" sqref="C30:D42"/>
    </sheetView>
  </sheetViews>
  <sheetFormatPr baseColWidth="10" defaultRowHeight="12.75" x14ac:dyDescent="0.2"/>
  <cols>
    <col min="1" max="16384" width="11.42578125" style="4"/>
  </cols>
  <sheetData>
    <row r="1" spans="1:4" x14ac:dyDescent="0.2">
      <c r="A1"/>
    </row>
    <row r="2" spans="1:4" ht="15" x14ac:dyDescent="0.25">
      <c r="B2" s="8" t="s">
        <v>0</v>
      </c>
      <c r="C2" s="8" t="s">
        <v>1</v>
      </c>
      <c r="D2" s="8" t="s">
        <v>4</v>
      </c>
    </row>
    <row r="3" spans="1:4" ht="15" x14ac:dyDescent="0.25">
      <c r="B3" s="5" t="s">
        <v>223</v>
      </c>
      <c r="C3" s="5">
        <v>2018</v>
      </c>
      <c r="D3" s="7">
        <v>21</v>
      </c>
    </row>
    <row r="4" spans="1:4" ht="15" x14ac:dyDescent="0.25">
      <c r="B4" s="1" t="s">
        <v>223</v>
      </c>
      <c r="C4" s="1">
        <v>2019</v>
      </c>
      <c r="D4" s="3">
        <v>26</v>
      </c>
    </row>
    <row r="5" spans="1:4" ht="15" x14ac:dyDescent="0.25">
      <c r="B5" s="5" t="s">
        <v>223</v>
      </c>
      <c r="C5" s="5">
        <v>2020</v>
      </c>
      <c r="D5" s="7">
        <v>20</v>
      </c>
    </row>
    <row r="6" spans="1:4" ht="15" x14ac:dyDescent="0.25">
      <c r="B6" s="1" t="s">
        <v>223</v>
      </c>
      <c r="C6" s="1">
        <v>2021</v>
      </c>
      <c r="D6" s="3">
        <v>24</v>
      </c>
    </row>
    <row r="7" spans="1:4" x14ac:dyDescent="0.2">
      <c r="B7"/>
      <c r="C7"/>
      <c r="D7"/>
    </row>
    <row r="8" spans="1:4" ht="15" x14ac:dyDescent="0.25">
      <c r="B8" s="8" t="s">
        <v>0</v>
      </c>
      <c r="C8" s="8" t="s">
        <v>1</v>
      </c>
      <c r="D8" s="8" t="s">
        <v>4</v>
      </c>
    </row>
    <row r="9" spans="1:4" ht="15" x14ac:dyDescent="0.25">
      <c r="B9" s="5" t="s">
        <v>218</v>
      </c>
      <c r="C9" s="5">
        <v>2018</v>
      </c>
      <c r="D9" s="5">
        <v>0</v>
      </c>
    </row>
    <row r="10" spans="1:4" ht="15" x14ac:dyDescent="0.25">
      <c r="B10" s="1" t="s">
        <v>218</v>
      </c>
      <c r="C10" s="1">
        <v>2019</v>
      </c>
      <c r="D10" s="1">
        <v>0</v>
      </c>
    </row>
    <row r="11" spans="1:4" ht="15" x14ac:dyDescent="0.25">
      <c r="B11" s="5" t="s">
        <v>218</v>
      </c>
      <c r="C11" s="5">
        <v>2020</v>
      </c>
      <c r="D11" s="5">
        <v>0</v>
      </c>
    </row>
    <row r="12" spans="1:4" ht="15" x14ac:dyDescent="0.25">
      <c r="B12" s="1" t="s">
        <v>218</v>
      </c>
      <c r="C12" s="1">
        <v>2021</v>
      </c>
      <c r="D12" s="1">
        <v>0</v>
      </c>
    </row>
    <row r="13" spans="1:4" x14ac:dyDescent="0.2">
      <c r="B13"/>
      <c r="C13"/>
      <c r="D13"/>
    </row>
    <row r="14" spans="1:4" ht="15" x14ac:dyDescent="0.25">
      <c r="B14" s="8" t="s">
        <v>0</v>
      </c>
      <c r="C14" s="8" t="s">
        <v>1</v>
      </c>
      <c r="D14" s="8" t="s">
        <v>4</v>
      </c>
    </row>
    <row r="15" spans="1:4" ht="15" x14ac:dyDescent="0.25">
      <c r="B15" s="5" t="s">
        <v>224</v>
      </c>
      <c r="C15" s="5">
        <v>2018</v>
      </c>
      <c r="D15" s="5">
        <v>0</v>
      </c>
    </row>
    <row r="16" spans="1:4" ht="15" x14ac:dyDescent="0.25">
      <c r="B16" s="1" t="s">
        <v>224</v>
      </c>
      <c r="C16" s="1">
        <v>2019</v>
      </c>
      <c r="D16" s="1">
        <v>0</v>
      </c>
    </row>
    <row r="17" spans="2:4" ht="15" x14ac:dyDescent="0.25">
      <c r="B17" s="5" t="s">
        <v>224</v>
      </c>
      <c r="C17" s="5">
        <v>2020</v>
      </c>
      <c r="D17" s="5">
        <v>0</v>
      </c>
    </row>
    <row r="18" spans="2:4" ht="15" x14ac:dyDescent="0.25">
      <c r="B18" s="1" t="s">
        <v>224</v>
      </c>
      <c r="C18" s="1">
        <v>2021</v>
      </c>
      <c r="D18" s="1">
        <v>1</v>
      </c>
    </row>
    <row r="19" spans="2:4" x14ac:dyDescent="0.2">
      <c r="B19"/>
      <c r="C19"/>
      <c r="D19"/>
    </row>
    <row r="20" spans="2:4" ht="15" x14ac:dyDescent="0.25">
      <c r="B20" s="8" t="s">
        <v>0</v>
      </c>
      <c r="C20" s="8" t="s">
        <v>1</v>
      </c>
      <c r="D20" s="8" t="s">
        <v>4</v>
      </c>
    </row>
    <row r="21" spans="2:4" ht="15" x14ac:dyDescent="0.25">
      <c r="B21" s="5" t="s">
        <v>207</v>
      </c>
      <c r="C21" s="5">
        <v>2018</v>
      </c>
      <c r="D21" s="5">
        <v>0</v>
      </c>
    </row>
    <row r="22" spans="2:4" ht="15" x14ac:dyDescent="0.25">
      <c r="B22" s="1" t="s">
        <v>207</v>
      </c>
      <c r="C22" s="1">
        <v>2019</v>
      </c>
      <c r="D22" s="1">
        <v>0</v>
      </c>
    </row>
    <row r="23" spans="2:4" ht="15" x14ac:dyDescent="0.25">
      <c r="B23" s="5" t="s">
        <v>207</v>
      </c>
      <c r="C23" s="5">
        <v>2020</v>
      </c>
      <c r="D23" s="5">
        <v>0</v>
      </c>
    </row>
    <row r="24" spans="2:4" ht="15" x14ac:dyDescent="0.25">
      <c r="B24" s="1" t="s">
        <v>207</v>
      </c>
      <c r="C24" s="1">
        <v>2021</v>
      </c>
      <c r="D24" s="1">
        <v>1</v>
      </c>
    </row>
    <row r="30" spans="2:4" x14ac:dyDescent="0.2">
      <c r="C30" s="347" t="s">
        <v>241</v>
      </c>
      <c r="D30" s="347"/>
    </row>
    <row r="31" spans="2:4" ht="15" x14ac:dyDescent="0.25">
      <c r="C31" s="8" t="s">
        <v>1</v>
      </c>
      <c r="D31" s="8" t="s">
        <v>4</v>
      </c>
    </row>
    <row r="32" spans="2:4" ht="15" x14ac:dyDescent="0.25">
      <c r="C32" s="5">
        <v>2011</v>
      </c>
      <c r="D32" s="12">
        <v>36</v>
      </c>
    </row>
    <row r="33" spans="3:4" ht="15" x14ac:dyDescent="0.25">
      <c r="C33" s="1">
        <v>2012</v>
      </c>
      <c r="D33" s="11">
        <v>26</v>
      </c>
    </row>
    <row r="34" spans="3:4" ht="15" x14ac:dyDescent="0.25">
      <c r="C34" s="5">
        <v>2013</v>
      </c>
      <c r="D34" s="12">
        <v>24</v>
      </c>
    </row>
    <row r="35" spans="3:4" ht="15" x14ac:dyDescent="0.25">
      <c r="C35" s="1">
        <v>2014</v>
      </c>
      <c r="D35" s="11">
        <v>23</v>
      </c>
    </row>
    <row r="36" spans="3:4" ht="15" x14ac:dyDescent="0.25">
      <c r="C36" s="5">
        <v>2015</v>
      </c>
      <c r="D36" s="12">
        <v>32</v>
      </c>
    </row>
    <row r="37" spans="3:4" ht="15" x14ac:dyDescent="0.25">
      <c r="C37" s="1">
        <v>2016</v>
      </c>
      <c r="D37" s="11">
        <v>31</v>
      </c>
    </row>
    <row r="38" spans="3:4" ht="15" x14ac:dyDescent="0.25">
      <c r="C38" s="5">
        <v>2017</v>
      </c>
      <c r="D38" s="12">
        <v>29</v>
      </c>
    </row>
    <row r="39" spans="3:4" ht="15" x14ac:dyDescent="0.25">
      <c r="C39" s="1">
        <v>2018</v>
      </c>
      <c r="D39" s="11">
        <v>21</v>
      </c>
    </row>
    <row r="40" spans="3:4" ht="15" x14ac:dyDescent="0.25">
      <c r="C40" s="5">
        <v>2019</v>
      </c>
      <c r="D40" s="12">
        <v>26</v>
      </c>
    </row>
    <row r="41" spans="3:4" ht="15" x14ac:dyDescent="0.25">
      <c r="C41" s="1">
        <v>2020</v>
      </c>
      <c r="D41" s="11">
        <v>20</v>
      </c>
    </row>
    <row r="42" spans="3:4" ht="15" x14ac:dyDescent="0.25">
      <c r="C42" s="5">
        <v>2021</v>
      </c>
      <c r="D42" s="12">
        <v>27</v>
      </c>
    </row>
  </sheetData>
  <mergeCells count="1">
    <mergeCell ref="C30:D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J233"/>
  <sheetViews>
    <sheetView topLeftCell="A8" workbookViewId="0">
      <selection activeCell="G233" sqref="B12:G233"/>
    </sheetView>
  </sheetViews>
  <sheetFormatPr baseColWidth="10" defaultColWidth="14.42578125" defaultRowHeight="15.75" customHeight="1" x14ac:dyDescent="0.2"/>
  <cols>
    <col min="1" max="1" width="14.42578125" style="18"/>
    <col min="2" max="2" width="15.7109375" style="17" bestFit="1" customWidth="1"/>
    <col min="3" max="5" width="14.42578125" style="17"/>
    <col min="6" max="6" width="16.85546875" style="17" customWidth="1"/>
    <col min="7" max="7" width="18.42578125" style="17" customWidth="1"/>
    <col min="8" max="16384" width="14.42578125" style="18"/>
  </cols>
  <sheetData>
    <row r="1" spans="2:7" ht="36.75" customHeight="1" x14ac:dyDescent="0.2">
      <c r="B1" s="350" t="s">
        <v>235</v>
      </c>
      <c r="C1" s="350"/>
      <c r="D1" s="350"/>
      <c r="E1" s="350"/>
      <c r="F1" s="350"/>
      <c r="G1" s="350"/>
    </row>
    <row r="2" spans="2:7" ht="15.75" customHeight="1" x14ac:dyDescent="0.2">
      <c r="B2" s="18"/>
      <c r="C2" s="18"/>
      <c r="D2" s="18"/>
      <c r="E2" s="18"/>
      <c r="F2" s="18"/>
      <c r="G2" s="18"/>
    </row>
    <row r="3" spans="2:7" ht="15.75" customHeight="1" x14ac:dyDescent="0.2">
      <c r="B3" s="18"/>
      <c r="C3" s="18"/>
      <c r="D3" s="18"/>
      <c r="E3" s="18"/>
      <c r="F3" s="18"/>
      <c r="G3" s="18"/>
    </row>
    <row r="4" spans="2:7" ht="15.75" customHeight="1" x14ac:dyDescent="0.2">
      <c r="B4" s="18"/>
      <c r="C4" s="18"/>
      <c r="D4" s="18"/>
      <c r="E4" s="18"/>
      <c r="F4" s="18"/>
      <c r="G4" s="18"/>
    </row>
    <row r="5" spans="2:7" ht="15.75" customHeight="1" x14ac:dyDescent="0.2">
      <c r="B5" s="18"/>
      <c r="C5" s="18"/>
      <c r="D5" s="18"/>
      <c r="E5" s="18"/>
      <c r="F5" s="18"/>
      <c r="G5" s="18"/>
    </row>
    <row r="6" spans="2:7" ht="15.75" customHeight="1" x14ac:dyDescent="0.2">
      <c r="B6" s="18"/>
      <c r="C6" s="18"/>
      <c r="D6" s="18"/>
      <c r="E6" s="18"/>
      <c r="F6" s="18"/>
      <c r="G6" s="18"/>
    </row>
    <row r="7" spans="2:7" ht="15.75" customHeight="1" x14ac:dyDescent="0.2">
      <c r="B7" s="18"/>
      <c r="C7" s="18"/>
      <c r="D7" s="18"/>
      <c r="E7" s="18"/>
      <c r="F7" s="18"/>
      <c r="G7" s="18"/>
    </row>
    <row r="8" spans="2:7" ht="15.75" customHeight="1" x14ac:dyDescent="0.2">
      <c r="B8" s="18"/>
      <c r="C8" s="18"/>
      <c r="D8" s="18"/>
      <c r="E8" s="18"/>
      <c r="F8" s="18"/>
      <c r="G8" s="18"/>
    </row>
    <row r="9" spans="2:7" ht="15.75" customHeight="1" x14ac:dyDescent="0.2">
      <c r="B9" s="18"/>
      <c r="C9" s="18"/>
      <c r="D9" s="18"/>
      <c r="E9" s="18"/>
      <c r="F9" s="18"/>
      <c r="G9" s="18"/>
    </row>
    <row r="10" spans="2:7" ht="15.75" customHeight="1" x14ac:dyDescent="0.2">
      <c r="B10" s="18"/>
      <c r="C10" s="18"/>
      <c r="D10" s="18"/>
      <c r="E10" s="18"/>
      <c r="F10" s="18"/>
      <c r="G10" s="18"/>
    </row>
    <row r="11" spans="2:7" ht="15.75" customHeight="1" x14ac:dyDescent="0.2">
      <c r="B11" s="18"/>
      <c r="C11" s="18"/>
      <c r="D11" s="18"/>
      <c r="E11" s="18"/>
      <c r="F11" s="18"/>
      <c r="G11" s="18"/>
    </row>
    <row r="12" spans="2:7" ht="15.75" customHeight="1" x14ac:dyDescent="0.25">
      <c r="B12" s="32" t="s">
        <v>0</v>
      </c>
      <c r="C12" s="21" t="s">
        <v>1</v>
      </c>
      <c r="D12" s="21" t="s">
        <v>4</v>
      </c>
      <c r="E12" s="21" t="s">
        <v>227</v>
      </c>
      <c r="F12" s="21" t="s">
        <v>228</v>
      </c>
      <c r="G12" s="22" t="s">
        <v>229</v>
      </c>
    </row>
    <row r="13" spans="2:7" ht="15" hidden="1" x14ac:dyDescent="0.25">
      <c r="B13" s="33" t="s">
        <v>207</v>
      </c>
      <c r="C13" s="34">
        <v>2011</v>
      </c>
      <c r="D13" s="69">
        <f>SUM(Tabla4[[#This Row],[HOMBRES]:[INDETERMINADO]])</f>
        <v>42</v>
      </c>
      <c r="E13" s="69">
        <v>26</v>
      </c>
      <c r="F13" s="69">
        <v>16</v>
      </c>
      <c r="G13" s="70">
        <v>0</v>
      </c>
    </row>
    <row r="14" spans="2:7" ht="15" hidden="1" x14ac:dyDescent="0.25">
      <c r="B14" s="33" t="s">
        <v>208</v>
      </c>
      <c r="C14" s="34">
        <v>2011</v>
      </c>
      <c r="D14" s="69">
        <f>SUM(Tabla4[[#This Row],[HOMBRES]:[INDETERMINADO]])</f>
        <v>12</v>
      </c>
      <c r="E14" s="69">
        <v>8</v>
      </c>
      <c r="F14" s="69">
        <v>4</v>
      </c>
      <c r="G14" s="70">
        <v>0</v>
      </c>
    </row>
    <row r="15" spans="2:7" ht="15" hidden="1" x14ac:dyDescent="0.25">
      <c r="B15" s="33" t="s">
        <v>209</v>
      </c>
      <c r="C15" s="34">
        <v>2011</v>
      </c>
      <c r="D15" s="69">
        <f>SUM(Tabla4[[#This Row],[HOMBRES]:[INDETERMINADO]])</f>
        <v>3</v>
      </c>
      <c r="E15" s="69">
        <v>1</v>
      </c>
      <c r="F15" s="69">
        <v>2</v>
      </c>
      <c r="G15" s="70">
        <v>0</v>
      </c>
    </row>
    <row r="16" spans="2:7" ht="15" hidden="1" x14ac:dyDescent="0.25">
      <c r="B16" s="33" t="s">
        <v>210</v>
      </c>
      <c r="C16" s="34">
        <v>2011</v>
      </c>
      <c r="D16" s="69">
        <f>SUM(Tabla4[[#This Row],[HOMBRES]:[INDETERMINADO]])</f>
        <v>7</v>
      </c>
      <c r="E16" s="69">
        <v>6</v>
      </c>
      <c r="F16" s="69">
        <v>1</v>
      </c>
      <c r="G16" s="70">
        <v>0</v>
      </c>
    </row>
    <row r="17" spans="2:7" ht="15" hidden="1" x14ac:dyDescent="0.25">
      <c r="B17" s="33" t="s">
        <v>211</v>
      </c>
      <c r="C17" s="34">
        <v>2011</v>
      </c>
      <c r="D17" s="69">
        <f>SUM(Tabla4[[#This Row],[HOMBRES]:[INDETERMINADO]])</f>
        <v>5</v>
      </c>
      <c r="E17" s="69">
        <v>4</v>
      </c>
      <c r="F17" s="69">
        <v>1</v>
      </c>
      <c r="G17" s="70">
        <v>0</v>
      </c>
    </row>
    <row r="18" spans="2:7" ht="15" hidden="1" x14ac:dyDescent="0.25">
      <c r="B18" s="33" t="s">
        <v>212</v>
      </c>
      <c r="C18" s="34">
        <v>2011</v>
      </c>
      <c r="D18" s="69">
        <f>SUM(Tabla4[[#This Row],[HOMBRES]:[INDETERMINADO]])</f>
        <v>17</v>
      </c>
      <c r="E18" s="69">
        <v>9</v>
      </c>
      <c r="F18" s="69">
        <v>8</v>
      </c>
      <c r="G18" s="70">
        <v>0</v>
      </c>
    </row>
    <row r="19" spans="2:7" ht="15" hidden="1" x14ac:dyDescent="0.25">
      <c r="B19" s="33" t="s">
        <v>213</v>
      </c>
      <c r="C19" s="34">
        <v>2011</v>
      </c>
      <c r="D19" s="69">
        <f>SUM(Tabla4[[#This Row],[HOMBRES]:[INDETERMINADO]])</f>
        <v>18</v>
      </c>
      <c r="E19" s="69">
        <v>9</v>
      </c>
      <c r="F19" s="69">
        <v>9</v>
      </c>
      <c r="G19" s="70">
        <v>0</v>
      </c>
    </row>
    <row r="20" spans="2:7" ht="15" hidden="1" x14ac:dyDescent="0.25">
      <c r="B20" s="33" t="s">
        <v>214</v>
      </c>
      <c r="C20" s="34">
        <v>2011</v>
      </c>
      <c r="D20" s="69">
        <f>SUM(Tabla4[[#This Row],[HOMBRES]:[INDETERMINADO]])</f>
        <v>6</v>
      </c>
      <c r="E20" s="69">
        <v>2</v>
      </c>
      <c r="F20" s="69">
        <v>4</v>
      </c>
      <c r="G20" s="70">
        <v>0</v>
      </c>
    </row>
    <row r="21" spans="2:7" ht="15" hidden="1" x14ac:dyDescent="0.25">
      <c r="B21" s="33" t="s">
        <v>215</v>
      </c>
      <c r="C21" s="34">
        <v>2011</v>
      </c>
      <c r="D21" s="69">
        <f>SUM(Tabla4[[#This Row],[HOMBRES]:[INDETERMINADO]])</f>
        <v>13</v>
      </c>
      <c r="E21" s="69">
        <v>7</v>
      </c>
      <c r="F21" s="69">
        <v>6</v>
      </c>
      <c r="G21" s="70">
        <v>0</v>
      </c>
    </row>
    <row r="22" spans="2:7" ht="15" hidden="1" x14ac:dyDescent="0.25">
      <c r="B22" s="33" t="s">
        <v>216</v>
      </c>
      <c r="C22" s="34">
        <v>2011</v>
      </c>
      <c r="D22" s="69">
        <f>SUM(Tabla4[[#This Row],[HOMBRES]:[INDETERMINADO]])</f>
        <v>17</v>
      </c>
      <c r="E22" s="69">
        <v>10</v>
      </c>
      <c r="F22" s="69">
        <v>7</v>
      </c>
      <c r="G22" s="70">
        <v>0</v>
      </c>
    </row>
    <row r="23" spans="2:7" ht="15" hidden="1" x14ac:dyDescent="0.25">
      <c r="B23" s="33" t="s">
        <v>217</v>
      </c>
      <c r="C23" s="34">
        <v>2011</v>
      </c>
      <c r="D23" s="69">
        <f>SUM(Tabla4[[#This Row],[HOMBRES]:[INDETERMINADO]])</f>
        <v>14</v>
      </c>
      <c r="E23" s="69">
        <v>8</v>
      </c>
      <c r="F23" s="69">
        <v>6</v>
      </c>
      <c r="G23" s="70">
        <v>0</v>
      </c>
    </row>
    <row r="24" spans="2:7" ht="15" hidden="1" x14ac:dyDescent="0.25">
      <c r="B24" s="33" t="s">
        <v>218</v>
      </c>
      <c r="C24" s="34">
        <v>2011</v>
      </c>
      <c r="D24" s="69">
        <f>SUM(Tabla4[[#This Row],[HOMBRES]:[INDETERMINADO]])</f>
        <v>19</v>
      </c>
      <c r="E24" s="69">
        <v>7</v>
      </c>
      <c r="F24" s="69">
        <v>12</v>
      </c>
      <c r="G24" s="70">
        <v>0</v>
      </c>
    </row>
    <row r="25" spans="2:7" ht="15" hidden="1" x14ac:dyDescent="0.25">
      <c r="B25" s="33" t="s">
        <v>219</v>
      </c>
      <c r="C25" s="34">
        <v>2011</v>
      </c>
      <c r="D25" s="69">
        <f>SUM(Tabla4[[#This Row],[HOMBRES]:[INDETERMINADO]])</f>
        <v>8</v>
      </c>
      <c r="E25" s="69">
        <v>2</v>
      </c>
      <c r="F25" s="69">
        <v>6</v>
      </c>
      <c r="G25" s="70">
        <v>0</v>
      </c>
    </row>
    <row r="26" spans="2:7" ht="15" hidden="1" x14ac:dyDescent="0.25">
      <c r="B26" s="33" t="s">
        <v>220</v>
      </c>
      <c r="C26" s="34">
        <v>2011</v>
      </c>
      <c r="D26" s="69">
        <f>SUM(Tabla4[[#This Row],[HOMBRES]:[INDETERMINADO]])</f>
        <v>6</v>
      </c>
      <c r="E26" s="69">
        <v>2</v>
      </c>
      <c r="F26" s="69">
        <v>4</v>
      </c>
      <c r="G26" s="70">
        <v>0</v>
      </c>
    </row>
    <row r="27" spans="2:7" ht="15" hidden="1" x14ac:dyDescent="0.25">
      <c r="B27" s="33" t="s">
        <v>221</v>
      </c>
      <c r="C27" s="34">
        <v>2011</v>
      </c>
      <c r="D27" s="69">
        <f>SUM(Tabla4[[#This Row],[HOMBRES]:[INDETERMINADO]])</f>
        <v>26</v>
      </c>
      <c r="E27" s="69">
        <v>16</v>
      </c>
      <c r="F27" s="69">
        <v>10</v>
      </c>
      <c r="G27" s="70">
        <v>0</v>
      </c>
    </row>
    <row r="28" spans="2:7" ht="15" hidden="1" x14ac:dyDescent="0.25">
      <c r="B28" s="33" t="s">
        <v>222</v>
      </c>
      <c r="C28" s="34">
        <v>2011</v>
      </c>
      <c r="D28" s="69">
        <f>SUM(Tabla4[[#This Row],[HOMBRES]:[INDETERMINADO]])</f>
        <v>4</v>
      </c>
      <c r="E28" s="69">
        <v>3</v>
      </c>
      <c r="F28" s="69">
        <v>1</v>
      </c>
      <c r="G28" s="70">
        <v>0</v>
      </c>
    </row>
    <row r="29" spans="2:7" ht="15" hidden="1" x14ac:dyDescent="0.25">
      <c r="B29" s="33" t="s">
        <v>223</v>
      </c>
      <c r="C29" s="34">
        <v>2011</v>
      </c>
      <c r="D29" s="69">
        <f>SUM(Tabla4[[#This Row],[HOMBRES]:[INDETERMINADO]])</f>
        <v>736</v>
      </c>
      <c r="E29" s="69">
        <v>389</v>
      </c>
      <c r="F29" s="69">
        <v>346</v>
      </c>
      <c r="G29" s="70">
        <v>1</v>
      </c>
    </row>
    <row r="30" spans="2:7" ht="15" hidden="1" x14ac:dyDescent="0.25">
      <c r="B30" s="33" t="s">
        <v>224</v>
      </c>
      <c r="C30" s="34">
        <v>2011</v>
      </c>
      <c r="D30" s="69">
        <f>SUM(Tabla4[[#This Row],[HOMBRES]:[INDETERMINADO]])</f>
        <v>21</v>
      </c>
      <c r="E30" s="69">
        <v>13</v>
      </c>
      <c r="F30" s="69">
        <v>8</v>
      </c>
      <c r="G30" s="70">
        <v>0</v>
      </c>
    </row>
    <row r="31" spans="2:7" ht="15" hidden="1" x14ac:dyDescent="0.25">
      <c r="B31" s="33" t="s">
        <v>225</v>
      </c>
      <c r="C31" s="34">
        <v>2011</v>
      </c>
      <c r="D31" s="69">
        <f>SUM(Tabla4[[#This Row],[HOMBRES]:[INDETERMINADO]])</f>
        <v>6</v>
      </c>
      <c r="E31" s="69">
        <v>4</v>
      </c>
      <c r="F31" s="69">
        <v>2</v>
      </c>
      <c r="G31" s="70">
        <v>0</v>
      </c>
    </row>
    <row r="32" spans="2:7" ht="15" hidden="1" x14ac:dyDescent="0.25">
      <c r="B32" s="33" t="s">
        <v>226</v>
      </c>
      <c r="C32" s="34">
        <v>2011</v>
      </c>
      <c r="D32" s="69">
        <f>SUM(Tabla4[[#This Row],[HOMBRES]:[INDETERMINADO]])</f>
        <v>14</v>
      </c>
      <c r="E32" s="69">
        <v>7</v>
      </c>
      <c r="F32" s="69">
        <v>7</v>
      </c>
      <c r="G32" s="70">
        <v>0</v>
      </c>
    </row>
    <row r="33" spans="2:10" ht="15" hidden="1" x14ac:dyDescent="0.25">
      <c r="B33" s="33" t="s">
        <v>207</v>
      </c>
      <c r="C33" s="34">
        <v>2012</v>
      </c>
      <c r="D33" s="69">
        <f>SUM(Tabla4[[#This Row],[HOMBRES]:[INDETERMINADO]])</f>
        <v>43</v>
      </c>
      <c r="E33" s="69">
        <v>28</v>
      </c>
      <c r="F33" s="69">
        <v>15</v>
      </c>
      <c r="G33" s="70">
        <v>0</v>
      </c>
    </row>
    <row r="34" spans="2:10" ht="15" hidden="1" x14ac:dyDescent="0.25">
      <c r="B34" s="33" t="s">
        <v>208</v>
      </c>
      <c r="C34" s="34">
        <v>2012</v>
      </c>
      <c r="D34" s="69">
        <f>SUM(Tabla4[[#This Row],[HOMBRES]:[INDETERMINADO]])</f>
        <v>7</v>
      </c>
      <c r="E34" s="69">
        <v>3</v>
      </c>
      <c r="F34" s="69">
        <v>4</v>
      </c>
      <c r="G34" s="70">
        <v>0</v>
      </c>
    </row>
    <row r="35" spans="2:10" ht="15" hidden="1" x14ac:dyDescent="0.25">
      <c r="B35" s="33" t="s">
        <v>209</v>
      </c>
      <c r="C35" s="34">
        <v>2012</v>
      </c>
      <c r="D35" s="69">
        <f>SUM(Tabla4[[#This Row],[HOMBRES]:[INDETERMINADO]])</f>
        <v>4</v>
      </c>
      <c r="E35" s="69">
        <v>3</v>
      </c>
      <c r="F35" s="69">
        <v>1</v>
      </c>
      <c r="G35" s="70">
        <v>0</v>
      </c>
    </row>
    <row r="36" spans="2:10" ht="15" hidden="1" x14ac:dyDescent="0.25">
      <c r="B36" s="33" t="s">
        <v>210</v>
      </c>
      <c r="C36" s="34">
        <v>2012</v>
      </c>
      <c r="D36" s="69">
        <f>SUM(Tabla4[[#This Row],[HOMBRES]:[INDETERMINADO]])</f>
        <v>7</v>
      </c>
      <c r="E36" s="69">
        <v>5</v>
      </c>
      <c r="F36" s="69">
        <v>2</v>
      </c>
      <c r="G36" s="70">
        <v>0</v>
      </c>
    </row>
    <row r="37" spans="2:10" ht="15" hidden="1" x14ac:dyDescent="0.25">
      <c r="B37" s="33" t="s">
        <v>211</v>
      </c>
      <c r="C37" s="34">
        <v>2012</v>
      </c>
      <c r="D37" s="69">
        <f>SUM(Tabla4[[#This Row],[HOMBRES]:[INDETERMINADO]])</f>
        <v>7</v>
      </c>
      <c r="E37" s="69">
        <v>6</v>
      </c>
      <c r="F37" s="69">
        <v>1</v>
      </c>
      <c r="G37" s="70">
        <v>0</v>
      </c>
    </row>
    <row r="38" spans="2:10" ht="15" hidden="1" x14ac:dyDescent="0.25">
      <c r="B38" s="33" t="s">
        <v>212</v>
      </c>
      <c r="C38" s="34">
        <v>2012</v>
      </c>
      <c r="D38" s="69">
        <f>SUM(Tabla4[[#This Row],[HOMBRES]:[INDETERMINADO]])</f>
        <v>14</v>
      </c>
      <c r="E38" s="69">
        <v>7</v>
      </c>
      <c r="F38" s="69">
        <v>7</v>
      </c>
      <c r="G38" s="70">
        <v>0</v>
      </c>
    </row>
    <row r="39" spans="2:10" ht="15" hidden="1" x14ac:dyDescent="0.25">
      <c r="B39" s="33" t="s">
        <v>213</v>
      </c>
      <c r="C39" s="34">
        <v>2012</v>
      </c>
      <c r="D39" s="69">
        <f>SUM(Tabla4[[#This Row],[HOMBRES]:[INDETERMINADO]])</f>
        <v>21</v>
      </c>
      <c r="E39" s="69">
        <v>12</v>
      </c>
      <c r="F39" s="69">
        <v>9</v>
      </c>
      <c r="G39" s="70">
        <v>0</v>
      </c>
    </row>
    <row r="40" spans="2:10" ht="15" hidden="1" x14ac:dyDescent="0.25">
      <c r="B40" s="33" t="s">
        <v>214</v>
      </c>
      <c r="C40" s="34">
        <v>2012</v>
      </c>
      <c r="D40" s="69">
        <f>SUM(Tabla4[[#This Row],[HOMBRES]:[INDETERMINADO]])</f>
        <v>5</v>
      </c>
      <c r="E40" s="69">
        <v>3</v>
      </c>
      <c r="F40" s="69">
        <v>2</v>
      </c>
      <c r="G40" s="70">
        <v>0</v>
      </c>
    </row>
    <row r="41" spans="2:10" ht="15" hidden="1" x14ac:dyDescent="0.25">
      <c r="B41" s="33" t="s">
        <v>215</v>
      </c>
      <c r="C41" s="34">
        <v>2012</v>
      </c>
      <c r="D41" s="69">
        <f>SUM(Tabla4[[#This Row],[HOMBRES]:[INDETERMINADO]])</f>
        <v>16</v>
      </c>
      <c r="E41" s="69">
        <v>6</v>
      </c>
      <c r="F41" s="69">
        <v>10</v>
      </c>
      <c r="G41" s="70">
        <v>0</v>
      </c>
    </row>
    <row r="42" spans="2:10" ht="15" hidden="1" x14ac:dyDescent="0.25">
      <c r="B42" s="33" t="s">
        <v>216</v>
      </c>
      <c r="C42" s="34">
        <v>2012</v>
      </c>
      <c r="D42" s="69">
        <f>SUM(Tabla4[[#This Row],[HOMBRES]:[INDETERMINADO]])</f>
        <v>18</v>
      </c>
      <c r="E42" s="69">
        <v>8</v>
      </c>
      <c r="F42" s="69">
        <v>10</v>
      </c>
      <c r="G42" s="70">
        <v>0</v>
      </c>
      <c r="J42" s="71" t="s">
        <v>236</v>
      </c>
    </row>
    <row r="43" spans="2:10" ht="15" hidden="1" x14ac:dyDescent="0.25">
      <c r="B43" s="33" t="s">
        <v>217</v>
      </c>
      <c r="C43" s="34">
        <v>2012</v>
      </c>
      <c r="D43" s="69">
        <f>SUM(Tabla4[[#This Row],[HOMBRES]:[INDETERMINADO]])</f>
        <v>11</v>
      </c>
      <c r="E43" s="69">
        <v>6</v>
      </c>
      <c r="F43" s="69">
        <v>5</v>
      </c>
      <c r="G43" s="70">
        <v>0</v>
      </c>
      <c r="I43" s="71" t="s">
        <v>236</v>
      </c>
    </row>
    <row r="44" spans="2:10" ht="15" hidden="1" x14ac:dyDescent="0.25">
      <c r="B44" s="33" t="s">
        <v>218</v>
      </c>
      <c r="C44" s="34">
        <v>2012</v>
      </c>
      <c r="D44" s="69">
        <f>SUM(Tabla4[[#This Row],[HOMBRES]:[INDETERMINADO]])</f>
        <v>16</v>
      </c>
      <c r="E44" s="69">
        <v>10</v>
      </c>
      <c r="F44" s="69">
        <v>6</v>
      </c>
      <c r="G44" s="70">
        <v>0</v>
      </c>
    </row>
    <row r="45" spans="2:10" ht="15" hidden="1" x14ac:dyDescent="0.25">
      <c r="B45" s="33" t="s">
        <v>219</v>
      </c>
      <c r="C45" s="34">
        <v>2012</v>
      </c>
      <c r="D45" s="69">
        <f>SUM(Tabla4[[#This Row],[HOMBRES]:[INDETERMINADO]])</f>
        <v>5</v>
      </c>
      <c r="E45" s="69">
        <v>1</v>
      </c>
      <c r="F45" s="69">
        <v>4</v>
      </c>
      <c r="G45" s="70">
        <v>0</v>
      </c>
    </row>
    <row r="46" spans="2:10" ht="15" hidden="1" x14ac:dyDescent="0.25">
      <c r="B46" s="33" t="s">
        <v>220</v>
      </c>
      <c r="C46" s="34">
        <v>2012</v>
      </c>
      <c r="D46" s="69">
        <f>SUM(Tabla4[[#This Row],[HOMBRES]:[INDETERMINADO]])</f>
        <v>5</v>
      </c>
      <c r="E46" s="69">
        <v>3</v>
      </c>
      <c r="F46" s="69">
        <v>2</v>
      </c>
      <c r="G46" s="70">
        <v>0</v>
      </c>
    </row>
    <row r="47" spans="2:10" ht="15" hidden="1" x14ac:dyDescent="0.25">
      <c r="B47" s="33" t="s">
        <v>221</v>
      </c>
      <c r="C47" s="34">
        <v>2012</v>
      </c>
      <c r="D47" s="69">
        <f>SUM(Tabla4[[#This Row],[HOMBRES]:[INDETERMINADO]])</f>
        <v>27</v>
      </c>
      <c r="E47" s="69">
        <v>19</v>
      </c>
      <c r="F47" s="69">
        <v>8</v>
      </c>
      <c r="G47" s="70">
        <v>0</v>
      </c>
    </row>
    <row r="48" spans="2:10" ht="15" hidden="1" x14ac:dyDescent="0.25">
      <c r="B48" s="33" t="s">
        <v>222</v>
      </c>
      <c r="C48" s="34">
        <v>2012</v>
      </c>
      <c r="D48" s="69">
        <f>SUM(Tabla4[[#This Row],[HOMBRES]:[INDETERMINADO]])</f>
        <v>4</v>
      </c>
      <c r="E48" s="69">
        <v>1</v>
      </c>
      <c r="F48" s="69">
        <v>3</v>
      </c>
      <c r="G48" s="70">
        <v>0</v>
      </c>
    </row>
    <row r="49" spans="2:7" ht="15" hidden="1" x14ac:dyDescent="0.25">
      <c r="B49" s="33" t="s">
        <v>223</v>
      </c>
      <c r="C49" s="34">
        <v>2012</v>
      </c>
      <c r="D49" s="69">
        <f>SUM(Tabla4[[#This Row],[HOMBRES]:[INDETERMINADO]])</f>
        <v>756</v>
      </c>
      <c r="E49" s="69">
        <v>377</v>
      </c>
      <c r="F49" s="69">
        <v>379</v>
      </c>
      <c r="G49" s="70">
        <v>0</v>
      </c>
    </row>
    <row r="50" spans="2:7" ht="15" hidden="1" x14ac:dyDescent="0.25">
      <c r="B50" s="33" t="s">
        <v>224</v>
      </c>
      <c r="C50" s="34">
        <v>2012</v>
      </c>
      <c r="D50" s="69">
        <f>SUM(Tabla4[[#This Row],[HOMBRES]:[INDETERMINADO]])</f>
        <v>19</v>
      </c>
      <c r="E50" s="69">
        <v>10</v>
      </c>
      <c r="F50" s="69">
        <v>9</v>
      </c>
      <c r="G50" s="70">
        <v>0</v>
      </c>
    </row>
    <row r="51" spans="2:7" ht="15" hidden="1" x14ac:dyDescent="0.25">
      <c r="B51" s="33" t="s">
        <v>225</v>
      </c>
      <c r="C51" s="34">
        <v>2012</v>
      </c>
      <c r="D51" s="69">
        <f>SUM(Tabla4[[#This Row],[HOMBRES]:[INDETERMINADO]])</f>
        <v>4</v>
      </c>
      <c r="E51" s="69">
        <v>3</v>
      </c>
      <c r="F51" s="69">
        <v>1</v>
      </c>
      <c r="G51" s="70">
        <v>0</v>
      </c>
    </row>
    <row r="52" spans="2:7" ht="15" hidden="1" x14ac:dyDescent="0.25">
      <c r="B52" s="33" t="s">
        <v>226</v>
      </c>
      <c r="C52" s="34">
        <v>2012</v>
      </c>
      <c r="D52" s="69">
        <f>SUM(Tabla4[[#This Row],[HOMBRES]:[INDETERMINADO]])</f>
        <v>19</v>
      </c>
      <c r="E52" s="69">
        <v>13</v>
      </c>
      <c r="F52" s="69">
        <v>6</v>
      </c>
      <c r="G52" s="70">
        <v>0</v>
      </c>
    </row>
    <row r="53" spans="2:7" ht="15" hidden="1" x14ac:dyDescent="0.25">
      <c r="B53" s="33" t="s">
        <v>207</v>
      </c>
      <c r="C53" s="34">
        <v>2013</v>
      </c>
      <c r="D53" s="69">
        <f>SUM(Tabla4[[#This Row],[HOMBRES]:[INDETERMINADO]])</f>
        <v>29</v>
      </c>
      <c r="E53" s="69">
        <v>17</v>
      </c>
      <c r="F53" s="69">
        <v>12</v>
      </c>
      <c r="G53" s="70">
        <v>0</v>
      </c>
    </row>
    <row r="54" spans="2:7" ht="15" hidden="1" x14ac:dyDescent="0.25">
      <c r="B54" s="33" t="s">
        <v>208</v>
      </c>
      <c r="C54" s="34">
        <v>2013</v>
      </c>
      <c r="D54" s="69">
        <f>SUM(Tabla4[[#This Row],[HOMBRES]:[INDETERMINADO]])</f>
        <v>5</v>
      </c>
      <c r="E54" s="69">
        <v>2</v>
      </c>
      <c r="F54" s="69">
        <v>3</v>
      </c>
      <c r="G54" s="70">
        <v>0</v>
      </c>
    </row>
    <row r="55" spans="2:7" ht="15" hidden="1" x14ac:dyDescent="0.25">
      <c r="B55" s="33" t="s">
        <v>209</v>
      </c>
      <c r="C55" s="34">
        <v>2013</v>
      </c>
      <c r="D55" s="69">
        <f>SUM(Tabla4[[#This Row],[HOMBRES]:[INDETERMINADO]])</f>
        <v>0</v>
      </c>
      <c r="E55" s="69">
        <v>0</v>
      </c>
      <c r="F55" s="69">
        <v>0</v>
      </c>
      <c r="G55" s="70">
        <v>0</v>
      </c>
    </row>
    <row r="56" spans="2:7" ht="15" hidden="1" x14ac:dyDescent="0.25">
      <c r="B56" s="33" t="s">
        <v>210</v>
      </c>
      <c r="C56" s="34">
        <v>2013</v>
      </c>
      <c r="D56" s="69">
        <f>SUM(Tabla4[[#This Row],[HOMBRES]:[INDETERMINADO]])</f>
        <v>10</v>
      </c>
      <c r="E56" s="69">
        <v>5</v>
      </c>
      <c r="F56" s="69">
        <v>5</v>
      </c>
      <c r="G56" s="70">
        <v>0</v>
      </c>
    </row>
    <row r="57" spans="2:7" ht="15" hidden="1" x14ac:dyDescent="0.25">
      <c r="B57" s="33" t="s">
        <v>211</v>
      </c>
      <c r="C57" s="34">
        <v>2013</v>
      </c>
      <c r="D57" s="69">
        <f>SUM(Tabla4[[#This Row],[HOMBRES]:[INDETERMINADO]])</f>
        <v>3</v>
      </c>
      <c r="E57" s="69">
        <v>0</v>
      </c>
      <c r="F57" s="69">
        <v>3</v>
      </c>
      <c r="G57" s="70">
        <v>0</v>
      </c>
    </row>
    <row r="58" spans="2:7" ht="15" hidden="1" x14ac:dyDescent="0.25">
      <c r="B58" s="33" t="s">
        <v>212</v>
      </c>
      <c r="C58" s="34">
        <v>2013</v>
      </c>
      <c r="D58" s="69">
        <f>SUM(Tabla4[[#This Row],[HOMBRES]:[INDETERMINADO]])</f>
        <v>4</v>
      </c>
      <c r="E58" s="69">
        <v>2</v>
      </c>
      <c r="F58" s="69">
        <v>2</v>
      </c>
      <c r="G58" s="70">
        <v>0</v>
      </c>
    </row>
    <row r="59" spans="2:7" ht="15" hidden="1" x14ac:dyDescent="0.25">
      <c r="B59" s="33" t="s">
        <v>213</v>
      </c>
      <c r="C59" s="34">
        <v>2013</v>
      </c>
      <c r="D59" s="69">
        <f>SUM(Tabla4[[#This Row],[HOMBRES]:[INDETERMINADO]])</f>
        <v>13</v>
      </c>
      <c r="E59" s="69">
        <v>6</v>
      </c>
      <c r="F59" s="69">
        <v>7</v>
      </c>
      <c r="G59" s="70">
        <v>0</v>
      </c>
    </row>
    <row r="60" spans="2:7" ht="15" hidden="1" x14ac:dyDescent="0.25">
      <c r="B60" s="33" t="s">
        <v>214</v>
      </c>
      <c r="C60" s="34">
        <v>2013</v>
      </c>
      <c r="D60" s="69">
        <f>SUM(Tabla4[[#This Row],[HOMBRES]:[INDETERMINADO]])</f>
        <v>4</v>
      </c>
      <c r="E60" s="69">
        <v>4</v>
      </c>
      <c r="F60" s="69">
        <v>0</v>
      </c>
      <c r="G60" s="70">
        <v>0</v>
      </c>
    </row>
    <row r="61" spans="2:7" ht="15" hidden="1" x14ac:dyDescent="0.25">
      <c r="B61" s="33" t="s">
        <v>215</v>
      </c>
      <c r="C61" s="34">
        <v>2013</v>
      </c>
      <c r="D61" s="69">
        <f>SUM(Tabla4[[#This Row],[HOMBRES]:[INDETERMINADO]])</f>
        <v>11</v>
      </c>
      <c r="E61" s="69">
        <v>8</v>
      </c>
      <c r="F61" s="69">
        <v>3</v>
      </c>
      <c r="G61" s="70">
        <v>0</v>
      </c>
    </row>
    <row r="62" spans="2:7" ht="15" hidden="1" x14ac:dyDescent="0.25">
      <c r="B62" s="33" t="s">
        <v>216</v>
      </c>
      <c r="C62" s="34">
        <v>2013</v>
      </c>
      <c r="D62" s="69">
        <f>SUM(Tabla4[[#This Row],[HOMBRES]:[INDETERMINADO]])</f>
        <v>14</v>
      </c>
      <c r="E62" s="69">
        <v>8</v>
      </c>
      <c r="F62" s="69">
        <v>6</v>
      </c>
      <c r="G62" s="70">
        <v>0</v>
      </c>
    </row>
    <row r="63" spans="2:7" ht="15" hidden="1" x14ac:dyDescent="0.25">
      <c r="B63" s="33" t="s">
        <v>217</v>
      </c>
      <c r="C63" s="34">
        <v>2013</v>
      </c>
      <c r="D63" s="69">
        <f>SUM(Tabla4[[#This Row],[HOMBRES]:[INDETERMINADO]])</f>
        <v>10</v>
      </c>
      <c r="E63" s="69">
        <v>5</v>
      </c>
      <c r="F63" s="69">
        <v>5</v>
      </c>
      <c r="G63" s="70">
        <v>0</v>
      </c>
    </row>
    <row r="64" spans="2:7" ht="15" hidden="1" x14ac:dyDescent="0.25">
      <c r="B64" s="33" t="s">
        <v>218</v>
      </c>
      <c r="C64" s="34">
        <v>2013</v>
      </c>
      <c r="D64" s="69">
        <f>SUM(Tabla4[[#This Row],[HOMBRES]:[INDETERMINADO]])</f>
        <v>29</v>
      </c>
      <c r="E64" s="69">
        <v>17</v>
      </c>
      <c r="F64" s="69">
        <v>12</v>
      </c>
      <c r="G64" s="70">
        <v>0</v>
      </c>
    </row>
    <row r="65" spans="2:7" ht="15" hidden="1" x14ac:dyDescent="0.25">
      <c r="B65" s="33" t="s">
        <v>219</v>
      </c>
      <c r="C65" s="34">
        <v>2013</v>
      </c>
      <c r="D65" s="69">
        <f>SUM(Tabla4[[#This Row],[HOMBRES]:[INDETERMINADO]])</f>
        <v>9</v>
      </c>
      <c r="E65" s="69">
        <v>7</v>
      </c>
      <c r="F65" s="69">
        <v>2</v>
      </c>
      <c r="G65" s="70">
        <v>0</v>
      </c>
    </row>
    <row r="66" spans="2:7" ht="15" hidden="1" x14ac:dyDescent="0.25">
      <c r="B66" s="33" t="s">
        <v>220</v>
      </c>
      <c r="C66" s="34">
        <v>2013</v>
      </c>
      <c r="D66" s="69">
        <f>SUM(Tabla4[[#This Row],[HOMBRES]:[INDETERMINADO]])</f>
        <v>2</v>
      </c>
      <c r="E66" s="69">
        <v>2</v>
      </c>
      <c r="F66" s="69">
        <v>0</v>
      </c>
      <c r="G66" s="70">
        <v>0</v>
      </c>
    </row>
    <row r="67" spans="2:7" ht="15" hidden="1" x14ac:dyDescent="0.25">
      <c r="B67" s="33" t="s">
        <v>221</v>
      </c>
      <c r="C67" s="34">
        <v>2013</v>
      </c>
      <c r="D67" s="69">
        <f>SUM(Tabla4[[#This Row],[HOMBRES]:[INDETERMINADO]])</f>
        <v>17</v>
      </c>
      <c r="E67" s="69">
        <v>13</v>
      </c>
      <c r="F67" s="69">
        <v>4</v>
      </c>
      <c r="G67" s="70">
        <v>0</v>
      </c>
    </row>
    <row r="68" spans="2:7" ht="15" hidden="1" x14ac:dyDescent="0.25">
      <c r="B68" s="33" t="s">
        <v>222</v>
      </c>
      <c r="C68" s="34">
        <v>2013</v>
      </c>
      <c r="D68" s="69">
        <f>SUM(Tabla4[[#This Row],[HOMBRES]:[INDETERMINADO]])</f>
        <v>4</v>
      </c>
      <c r="E68" s="69">
        <v>3</v>
      </c>
      <c r="F68" s="69">
        <v>1</v>
      </c>
      <c r="G68" s="70">
        <v>0</v>
      </c>
    </row>
    <row r="69" spans="2:7" ht="15" hidden="1" x14ac:dyDescent="0.25">
      <c r="B69" s="33" t="s">
        <v>223</v>
      </c>
      <c r="C69" s="34">
        <v>2013</v>
      </c>
      <c r="D69" s="69">
        <f>SUM(Tabla4[[#This Row],[HOMBRES]:[INDETERMINADO]])</f>
        <v>681</v>
      </c>
      <c r="E69" s="69">
        <v>342</v>
      </c>
      <c r="F69" s="69">
        <v>339</v>
      </c>
      <c r="G69" s="70">
        <v>0</v>
      </c>
    </row>
    <row r="70" spans="2:7" ht="15" hidden="1" x14ac:dyDescent="0.25">
      <c r="B70" s="33" t="s">
        <v>224</v>
      </c>
      <c r="C70" s="34">
        <v>2013</v>
      </c>
      <c r="D70" s="69">
        <f>SUM(Tabla4[[#This Row],[HOMBRES]:[INDETERMINADO]])</f>
        <v>16</v>
      </c>
      <c r="E70" s="69">
        <v>9</v>
      </c>
      <c r="F70" s="69">
        <v>7</v>
      </c>
      <c r="G70" s="70">
        <v>0</v>
      </c>
    </row>
    <row r="71" spans="2:7" ht="15" hidden="1" x14ac:dyDescent="0.25">
      <c r="B71" s="33" t="s">
        <v>225</v>
      </c>
      <c r="C71" s="34">
        <v>2013</v>
      </c>
      <c r="D71" s="69">
        <f>SUM(Tabla4[[#This Row],[HOMBRES]:[INDETERMINADO]])</f>
        <v>8</v>
      </c>
      <c r="E71" s="69">
        <v>3</v>
      </c>
      <c r="F71" s="69">
        <v>5</v>
      </c>
      <c r="G71" s="70">
        <v>0</v>
      </c>
    </row>
    <row r="72" spans="2:7" ht="15" hidden="1" x14ac:dyDescent="0.25">
      <c r="B72" s="33" t="s">
        <v>226</v>
      </c>
      <c r="C72" s="34">
        <v>2013</v>
      </c>
      <c r="D72" s="69">
        <f>SUM(Tabla4[[#This Row],[HOMBRES]:[INDETERMINADO]])</f>
        <v>13</v>
      </c>
      <c r="E72" s="69">
        <v>7</v>
      </c>
      <c r="F72" s="69">
        <v>6</v>
      </c>
      <c r="G72" s="70">
        <v>0</v>
      </c>
    </row>
    <row r="73" spans="2:7" ht="15" hidden="1" x14ac:dyDescent="0.25">
      <c r="B73" s="33" t="s">
        <v>207</v>
      </c>
      <c r="C73" s="34">
        <v>2014</v>
      </c>
      <c r="D73" s="69">
        <f>SUM(Tabla4[[#This Row],[HOMBRES]:[INDETERMINADO]])</f>
        <v>47</v>
      </c>
      <c r="E73" s="69">
        <v>29</v>
      </c>
      <c r="F73" s="69">
        <v>18</v>
      </c>
      <c r="G73" s="70">
        <v>0</v>
      </c>
    </row>
    <row r="74" spans="2:7" ht="15" hidden="1" x14ac:dyDescent="0.25">
      <c r="B74" s="33" t="s">
        <v>208</v>
      </c>
      <c r="C74" s="34">
        <v>2014</v>
      </c>
      <c r="D74" s="69">
        <f>SUM(Tabla4[[#This Row],[HOMBRES]:[INDETERMINADO]])</f>
        <v>6</v>
      </c>
      <c r="E74" s="69">
        <v>4</v>
      </c>
      <c r="F74" s="69">
        <v>2</v>
      </c>
      <c r="G74" s="70">
        <v>0</v>
      </c>
    </row>
    <row r="75" spans="2:7" ht="15" hidden="1" x14ac:dyDescent="0.25">
      <c r="B75" s="33" t="s">
        <v>209</v>
      </c>
      <c r="C75" s="34">
        <v>2014</v>
      </c>
      <c r="D75" s="69">
        <f>SUM(Tabla4[[#This Row],[HOMBRES]:[INDETERMINADO]])</f>
        <v>4</v>
      </c>
      <c r="E75" s="69">
        <v>1</v>
      </c>
      <c r="F75" s="69">
        <v>3</v>
      </c>
      <c r="G75" s="70">
        <v>0</v>
      </c>
    </row>
    <row r="76" spans="2:7" ht="15" hidden="1" x14ac:dyDescent="0.25">
      <c r="B76" s="33" t="s">
        <v>210</v>
      </c>
      <c r="C76" s="34">
        <v>2014</v>
      </c>
      <c r="D76" s="69">
        <f>SUM(Tabla4[[#This Row],[HOMBRES]:[INDETERMINADO]])</f>
        <v>6</v>
      </c>
      <c r="E76" s="69">
        <v>4</v>
      </c>
      <c r="F76" s="69">
        <v>2</v>
      </c>
      <c r="G76" s="70">
        <v>0</v>
      </c>
    </row>
    <row r="77" spans="2:7" ht="15" hidden="1" x14ac:dyDescent="0.25">
      <c r="B77" s="33" t="s">
        <v>211</v>
      </c>
      <c r="C77" s="34">
        <v>2014</v>
      </c>
      <c r="D77" s="69">
        <f>SUM(Tabla4[[#This Row],[HOMBRES]:[INDETERMINADO]])</f>
        <v>4</v>
      </c>
      <c r="E77" s="69">
        <v>2</v>
      </c>
      <c r="F77" s="69">
        <v>2</v>
      </c>
      <c r="G77" s="70">
        <v>0</v>
      </c>
    </row>
    <row r="78" spans="2:7" ht="15" hidden="1" x14ac:dyDescent="0.25">
      <c r="B78" s="33" t="s">
        <v>212</v>
      </c>
      <c r="C78" s="34">
        <v>2014</v>
      </c>
      <c r="D78" s="69">
        <f>SUM(Tabla4[[#This Row],[HOMBRES]:[INDETERMINADO]])</f>
        <v>15</v>
      </c>
      <c r="E78" s="69">
        <v>7</v>
      </c>
      <c r="F78" s="69">
        <v>8</v>
      </c>
      <c r="G78" s="70">
        <v>0</v>
      </c>
    </row>
    <row r="79" spans="2:7" ht="15" hidden="1" x14ac:dyDescent="0.25">
      <c r="B79" s="33" t="s">
        <v>213</v>
      </c>
      <c r="C79" s="34">
        <v>2014</v>
      </c>
      <c r="D79" s="69">
        <f>SUM(Tabla4[[#This Row],[HOMBRES]:[INDETERMINADO]])</f>
        <v>13</v>
      </c>
      <c r="E79" s="69">
        <v>7</v>
      </c>
      <c r="F79" s="69">
        <v>6</v>
      </c>
      <c r="G79" s="70">
        <v>0</v>
      </c>
    </row>
    <row r="80" spans="2:7" ht="15" hidden="1" x14ac:dyDescent="0.25">
      <c r="B80" s="33" t="s">
        <v>214</v>
      </c>
      <c r="C80" s="34">
        <v>2014</v>
      </c>
      <c r="D80" s="69">
        <f>SUM(Tabla4[[#This Row],[HOMBRES]:[INDETERMINADO]])</f>
        <v>6</v>
      </c>
      <c r="E80" s="69">
        <v>3</v>
      </c>
      <c r="F80" s="69">
        <v>3</v>
      </c>
      <c r="G80" s="70">
        <v>0</v>
      </c>
    </row>
    <row r="81" spans="2:7" ht="15" hidden="1" x14ac:dyDescent="0.25">
      <c r="B81" s="33" t="s">
        <v>215</v>
      </c>
      <c r="C81" s="34">
        <v>2014</v>
      </c>
      <c r="D81" s="69">
        <f>SUM(Tabla4[[#This Row],[HOMBRES]:[INDETERMINADO]])</f>
        <v>13</v>
      </c>
      <c r="E81" s="69">
        <v>9</v>
      </c>
      <c r="F81" s="69">
        <v>4</v>
      </c>
      <c r="G81" s="70">
        <v>0</v>
      </c>
    </row>
    <row r="82" spans="2:7" ht="15" hidden="1" x14ac:dyDescent="0.25">
      <c r="B82" s="33" t="s">
        <v>216</v>
      </c>
      <c r="C82" s="34">
        <v>2014</v>
      </c>
      <c r="D82" s="69">
        <f>SUM(Tabla4[[#This Row],[HOMBRES]:[INDETERMINADO]])</f>
        <v>14</v>
      </c>
      <c r="E82" s="69">
        <v>8</v>
      </c>
      <c r="F82" s="69">
        <v>6</v>
      </c>
      <c r="G82" s="70">
        <v>0</v>
      </c>
    </row>
    <row r="83" spans="2:7" ht="15" hidden="1" x14ac:dyDescent="0.25">
      <c r="B83" s="33" t="s">
        <v>217</v>
      </c>
      <c r="C83" s="34">
        <v>2014</v>
      </c>
      <c r="D83" s="69">
        <f>SUM(Tabla4[[#This Row],[HOMBRES]:[INDETERMINADO]])</f>
        <v>16</v>
      </c>
      <c r="E83" s="69">
        <v>8</v>
      </c>
      <c r="F83" s="69">
        <v>8</v>
      </c>
      <c r="G83" s="70">
        <v>0</v>
      </c>
    </row>
    <row r="84" spans="2:7" ht="15" hidden="1" x14ac:dyDescent="0.25">
      <c r="B84" s="33" t="s">
        <v>218</v>
      </c>
      <c r="C84" s="34">
        <v>2014</v>
      </c>
      <c r="D84" s="69">
        <f>SUM(Tabla4[[#This Row],[HOMBRES]:[INDETERMINADO]])</f>
        <v>33</v>
      </c>
      <c r="E84" s="69">
        <v>19</v>
      </c>
      <c r="F84" s="69">
        <v>14</v>
      </c>
      <c r="G84" s="70">
        <v>0</v>
      </c>
    </row>
    <row r="85" spans="2:7" ht="15" hidden="1" x14ac:dyDescent="0.25">
      <c r="B85" s="33" t="s">
        <v>219</v>
      </c>
      <c r="C85" s="34">
        <v>2014</v>
      </c>
      <c r="D85" s="69">
        <f>SUM(Tabla4[[#This Row],[HOMBRES]:[INDETERMINADO]])</f>
        <v>11</v>
      </c>
      <c r="E85" s="69">
        <v>10</v>
      </c>
      <c r="F85" s="69">
        <v>1</v>
      </c>
      <c r="G85" s="70">
        <v>0</v>
      </c>
    </row>
    <row r="86" spans="2:7" ht="15" hidden="1" x14ac:dyDescent="0.25">
      <c r="B86" s="33" t="s">
        <v>220</v>
      </c>
      <c r="C86" s="34">
        <v>2014</v>
      </c>
      <c r="D86" s="69">
        <f>SUM(Tabla4[[#This Row],[HOMBRES]:[INDETERMINADO]])</f>
        <v>1</v>
      </c>
      <c r="E86" s="69">
        <v>1</v>
      </c>
      <c r="F86" s="69">
        <v>0</v>
      </c>
      <c r="G86" s="70">
        <v>0</v>
      </c>
    </row>
    <row r="87" spans="2:7" ht="15" hidden="1" x14ac:dyDescent="0.25">
      <c r="B87" s="33" t="s">
        <v>221</v>
      </c>
      <c r="C87" s="34">
        <v>2014</v>
      </c>
      <c r="D87" s="69">
        <f>SUM(Tabla4[[#This Row],[HOMBRES]:[INDETERMINADO]])</f>
        <v>14</v>
      </c>
      <c r="E87" s="69">
        <v>7</v>
      </c>
      <c r="F87" s="69">
        <v>7</v>
      </c>
      <c r="G87" s="70">
        <v>0</v>
      </c>
    </row>
    <row r="88" spans="2:7" ht="15" hidden="1" x14ac:dyDescent="0.25">
      <c r="B88" s="33" t="s">
        <v>222</v>
      </c>
      <c r="C88" s="34">
        <v>2014</v>
      </c>
      <c r="D88" s="69">
        <f>SUM(Tabla4[[#This Row],[HOMBRES]:[INDETERMINADO]])</f>
        <v>3</v>
      </c>
      <c r="E88" s="69">
        <v>2</v>
      </c>
      <c r="F88" s="69">
        <v>1</v>
      </c>
      <c r="G88" s="70">
        <v>0</v>
      </c>
    </row>
    <row r="89" spans="2:7" ht="15" hidden="1" x14ac:dyDescent="0.25">
      <c r="B89" s="33" t="s">
        <v>223</v>
      </c>
      <c r="C89" s="34">
        <v>2014</v>
      </c>
      <c r="D89" s="69">
        <f>SUM(Tabla4[[#This Row],[HOMBRES]:[INDETERMINADO]])</f>
        <v>724</v>
      </c>
      <c r="E89" s="69">
        <v>361</v>
      </c>
      <c r="F89" s="69">
        <v>363</v>
      </c>
      <c r="G89" s="70">
        <v>0</v>
      </c>
    </row>
    <row r="90" spans="2:7" ht="15" hidden="1" x14ac:dyDescent="0.25">
      <c r="B90" s="33" t="s">
        <v>224</v>
      </c>
      <c r="C90" s="34">
        <v>2014</v>
      </c>
      <c r="D90" s="69">
        <f>SUM(Tabla4[[#This Row],[HOMBRES]:[INDETERMINADO]])</f>
        <v>20</v>
      </c>
      <c r="E90" s="69">
        <v>10</v>
      </c>
      <c r="F90" s="69">
        <v>10</v>
      </c>
      <c r="G90" s="70">
        <v>0</v>
      </c>
    </row>
    <row r="91" spans="2:7" ht="15" hidden="1" x14ac:dyDescent="0.25">
      <c r="B91" s="33" t="s">
        <v>225</v>
      </c>
      <c r="C91" s="34">
        <v>2014</v>
      </c>
      <c r="D91" s="69">
        <f>SUM(Tabla4[[#This Row],[HOMBRES]:[INDETERMINADO]])</f>
        <v>8</v>
      </c>
      <c r="E91" s="69">
        <v>5</v>
      </c>
      <c r="F91" s="69">
        <v>3</v>
      </c>
      <c r="G91" s="70">
        <v>0</v>
      </c>
    </row>
    <row r="92" spans="2:7" ht="15" hidden="1" x14ac:dyDescent="0.25">
      <c r="B92" s="33" t="s">
        <v>226</v>
      </c>
      <c r="C92" s="34">
        <v>2014</v>
      </c>
      <c r="D92" s="69">
        <f>SUM(Tabla4[[#This Row],[HOMBRES]:[INDETERMINADO]])</f>
        <v>17</v>
      </c>
      <c r="E92" s="69">
        <v>12</v>
      </c>
      <c r="F92" s="69">
        <v>5</v>
      </c>
      <c r="G92" s="70">
        <v>0</v>
      </c>
    </row>
    <row r="93" spans="2:7" ht="15" hidden="1" x14ac:dyDescent="0.25">
      <c r="B93" s="33" t="s">
        <v>207</v>
      </c>
      <c r="C93" s="34">
        <v>2015</v>
      </c>
      <c r="D93" s="34">
        <f>SUM(Tabla4[[#This Row],[HOMBRES]:[INDETERMINADO]])</f>
        <v>31</v>
      </c>
      <c r="E93" s="34">
        <v>17</v>
      </c>
      <c r="F93" s="34">
        <v>14</v>
      </c>
      <c r="G93" s="35">
        <v>0</v>
      </c>
    </row>
    <row r="94" spans="2:7" ht="15" hidden="1" x14ac:dyDescent="0.25">
      <c r="B94" s="33" t="s">
        <v>208</v>
      </c>
      <c r="C94" s="34">
        <v>2015</v>
      </c>
      <c r="D94" s="34">
        <f>SUM(Tabla4[[#This Row],[HOMBRES]:[INDETERMINADO]])</f>
        <v>4</v>
      </c>
      <c r="E94" s="34">
        <v>3</v>
      </c>
      <c r="F94" s="34">
        <v>1</v>
      </c>
      <c r="G94" s="35">
        <v>0</v>
      </c>
    </row>
    <row r="95" spans="2:7" ht="15" hidden="1" x14ac:dyDescent="0.25">
      <c r="B95" s="33" t="s">
        <v>209</v>
      </c>
      <c r="C95" s="34">
        <v>2015</v>
      </c>
      <c r="D95" s="34">
        <f>SUM(Tabla4[[#This Row],[HOMBRES]:[INDETERMINADO]])</f>
        <v>0</v>
      </c>
      <c r="E95" s="34">
        <v>0</v>
      </c>
      <c r="F95" s="34">
        <v>0</v>
      </c>
      <c r="G95" s="35">
        <v>0</v>
      </c>
    </row>
    <row r="96" spans="2:7" ht="15" hidden="1" x14ac:dyDescent="0.25">
      <c r="B96" s="33" t="s">
        <v>210</v>
      </c>
      <c r="C96" s="34">
        <v>2015</v>
      </c>
      <c r="D96" s="34">
        <f>SUM(Tabla4[[#This Row],[HOMBRES]:[INDETERMINADO]])</f>
        <v>12</v>
      </c>
      <c r="E96" s="34">
        <v>8</v>
      </c>
      <c r="F96" s="34">
        <v>4</v>
      </c>
      <c r="G96" s="35">
        <v>0</v>
      </c>
    </row>
    <row r="97" spans="2:7" ht="15" hidden="1" x14ac:dyDescent="0.25">
      <c r="B97" s="33" t="s">
        <v>211</v>
      </c>
      <c r="C97" s="34">
        <v>2015</v>
      </c>
      <c r="D97" s="34">
        <f>SUM(Tabla4[[#This Row],[HOMBRES]:[INDETERMINADO]])</f>
        <v>5</v>
      </c>
      <c r="E97" s="34">
        <v>3</v>
      </c>
      <c r="F97" s="34">
        <v>2</v>
      </c>
      <c r="G97" s="35">
        <v>0</v>
      </c>
    </row>
    <row r="98" spans="2:7" ht="15" hidden="1" x14ac:dyDescent="0.25">
      <c r="B98" s="33" t="s">
        <v>212</v>
      </c>
      <c r="C98" s="34">
        <v>2015</v>
      </c>
      <c r="D98" s="34">
        <f>SUM(Tabla4[[#This Row],[HOMBRES]:[INDETERMINADO]])</f>
        <v>7</v>
      </c>
      <c r="E98" s="34">
        <v>3</v>
      </c>
      <c r="F98" s="34">
        <v>4</v>
      </c>
      <c r="G98" s="35">
        <v>0</v>
      </c>
    </row>
    <row r="99" spans="2:7" ht="15" hidden="1" x14ac:dyDescent="0.25">
      <c r="B99" s="33" t="s">
        <v>213</v>
      </c>
      <c r="C99" s="34">
        <v>2015</v>
      </c>
      <c r="D99" s="34">
        <f>SUM(Tabla4[[#This Row],[HOMBRES]:[INDETERMINADO]])</f>
        <v>6</v>
      </c>
      <c r="E99" s="34">
        <v>5</v>
      </c>
      <c r="F99" s="34">
        <v>1</v>
      </c>
      <c r="G99" s="35">
        <v>0</v>
      </c>
    </row>
    <row r="100" spans="2:7" ht="15" hidden="1" x14ac:dyDescent="0.25">
      <c r="B100" s="33" t="s">
        <v>214</v>
      </c>
      <c r="C100" s="34">
        <v>2015</v>
      </c>
      <c r="D100" s="34">
        <f>SUM(Tabla4[[#This Row],[HOMBRES]:[INDETERMINADO]])</f>
        <v>5</v>
      </c>
      <c r="E100" s="34">
        <v>4</v>
      </c>
      <c r="F100" s="34">
        <v>1</v>
      </c>
      <c r="G100" s="35">
        <v>0</v>
      </c>
    </row>
    <row r="101" spans="2:7" ht="15" hidden="1" x14ac:dyDescent="0.25">
      <c r="B101" s="33" t="s">
        <v>215</v>
      </c>
      <c r="C101" s="34">
        <v>2015</v>
      </c>
      <c r="D101" s="34">
        <f>SUM(Tabla4[[#This Row],[HOMBRES]:[INDETERMINADO]])</f>
        <v>10</v>
      </c>
      <c r="E101" s="34">
        <v>5</v>
      </c>
      <c r="F101" s="34">
        <v>5</v>
      </c>
      <c r="G101" s="35">
        <v>0</v>
      </c>
    </row>
    <row r="102" spans="2:7" ht="15" hidden="1" x14ac:dyDescent="0.25">
      <c r="B102" s="33" t="s">
        <v>216</v>
      </c>
      <c r="C102" s="34">
        <v>2015</v>
      </c>
      <c r="D102" s="34">
        <f>SUM(Tabla4[[#This Row],[HOMBRES]:[INDETERMINADO]])</f>
        <v>10</v>
      </c>
      <c r="E102" s="34">
        <v>3</v>
      </c>
      <c r="F102" s="34">
        <v>7</v>
      </c>
      <c r="G102" s="35">
        <v>0</v>
      </c>
    </row>
    <row r="103" spans="2:7" ht="15" hidden="1" x14ac:dyDescent="0.25">
      <c r="B103" s="33" t="s">
        <v>217</v>
      </c>
      <c r="C103" s="34">
        <v>2015</v>
      </c>
      <c r="D103" s="34">
        <f>SUM(Tabla4[[#This Row],[HOMBRES]:[INDETERMINADO]])</f>
        <v>8</v>
      </c>
      <c r="E103" s="34">
        <v>7</v>
      </c>
      <c r="F103" s="34">
        <v>1</v>
      </c>
      <c r="G103" s="35">
        <v>0</v>
      </c>
    </row>
    <row r="104" spans="2:7" ht="15" hidden="1" x14ac:dyDescent="0.25">
      <c r="B104" s="33" t="s">
        <v>218</v>
      </c>
      <c r="C104" s="34">
        <v>2015</v>
      </c>
      <c r="D104" s="34">
        <f>SUM(Tabla4[[#This Row],[HOMBRES]:[INDETERMINADO]])</f>
        <v>16</v>
      </c>
      <c r="E104" s="34">
        <v>10</v>
      </c>
      <c r="F104" s="34">
        <v>6</v>
      </c>
      <c r="G104" s="35">
        <v>0</v>
      </c>
    </row>
    <row r="105" spans="2:7" ht="15" hidden="1" x14ac:dyDescent="0.25">
      <c r="B105" s="33" t="s">
        <v>219</v>
      </c>
      <c r="C105" s="34">
        <v>2015</v>
      </c>
      <c r="D105" s="34">
        <f>SUM(Tabla4[[#This Row],[HOMBRES]:[INDETERMINADO]])</f>
        <v>10</v>
      </c>
      <c r="E105" s="34">
        <v>7</v>
      </c>
      <c r="F105" s="34">
        <v>3</v>
      </c>
      <c r="G105" s="35">
        <v>0</v>
      </c>
    </row>
    <row r="106" spans="2:7" ht="15" hidden="1" x14ac:dyDescent="0.25">
      <c r="B106" s="33" t="s">
        <v>220</v>
      </c>
      <c r="C106" s="34">
        <v>2015</v>
      </c>
      <c r="D106" s="34">
        <f>SUM(Tabla4[[#This Row],[HOMBRES]:[INDETERMINADO]])</f>
        <v>3</v>
      </c>
      <c r="E106" s="34">
        <v>2</v>
      </c>
      <c r="F106" s="34">
        <v>1</v>
      </c>
      <c r="G106" s="35">
        <v>0</v>
      </c>
    </row>
    <row r="107" spans="2:7" ht="15" hidden="1" x14ac:dyDescent="0.25">
      <c r="B107" s="33" t="s">
        <v>221</v>
      </c>
      <c r="C107" s="34">
        <v>2015</v>
      </c>
      <c r="D107" s="34">
        <f>SUM(Tabla4[[#This Row],[HOMBRES]:[INDETERMINADO]])</f>
        <v>12</v>
      </c>
      <c r="E107" s="34">
        <v>9</v>
      </c>
      <c r="F107" s="34">
        <v>3</v>
      </c>
      <c r="G107" s="35">
        <v>0</v>
      </c>
    </row>
    <row r="108" spans="2:7" ht="15" hidden="1" x14ac:dyDescent="0.25">
      <c r="B108" s="33" t="s">
        <v>222</v>
      </c>
      <c r="C108" s="34">
        <v>2015</v>
      </c>
      <c r="D108" s="34">
        <f>SUM(Tabla4[[#This Row],[HOMBRES]:[INDETERMINADO]])</f>
        <v>4</v>
      </c>
      <c r="E108" s="34">
        <v>1</v>
      </c>
      <c r="F108" s="34">
        <v>3</v>
      </c>
      <c r="G108" s="35">
        <v>0</v>
      </c>
    </row>
    <row r="109" spans="2:7" ht="15" hidden="1" x14ac:dyDescent="0.25">
      <c r="B109" s="33" t="s">
        <v>223</v>
      </c>
      <c r="C109" s="34">
        <v>2015</v>
      </c>
      <c r="D109" s="36">
        <f>SUM(Tabla4[[#This Row],[HOMBRES]:[INDETERMINADO]])</f>
        <v>688</v>
      </c>
      <c r="E109" s="36">
        <v>348</v>
      </c>
      <c r="F109" s="36">
        <v>340</v>
      </c>
      <c r="G109" s="35">
        <v>0</v>
      </c>
    </row>
    <row r="110" spans="2:7" ht="15" hidden="1" x14ac:dyDescent="0.25">
      <c r="B110" s="33" t="s">
        <v>224</v>
      </c>
      <c r="C110" s="34">
        <v>2015</v>
      </c>
      <c r="D110" s="34">
        <f>SUM(Tabla4[[#This Row],[HOMBRES]:[INDETERMINADO]])</f>
        <v>28</v>
      </c>
      <c r="E110" s="34">
        <v>16</v>
      </c>
      <c r="F110" s="34">
        <v>12</v>
      </c>
      <c r="G110" s="35">
        <v>0</v>
      </c>
    </row>
    <row r="111" spans="2:7" ht="15" hidden="1" x14ac:dyDescent="0.25">
      <c r="B111" s="33" t="s">
        <v>225</v>
      </c>
      <c r="C111" s="34">
        <v>2015</v>
      </c>
      <c r="D111" s="34">
        <f>SUM(Tabla4[[#This Row],[HOMBRES]:[INDETERMINADO]])</f>
        <v>7</v>
      </c>
      <c r="E111" s="34">
        <v>6</v>
      </c>
      <c r="F111" s="34">
        <v>1</v>
      </c>
      <c r="G111" s="35">
        <v>0</v>
      </c>
    </row>
    <row r="112" spans="2:7" ht="15" hidden="1" x14ac:dyDescent="0.25">
      <c r="B112" s="33" t="s">
        <v>226</v>
      </c>
      <c r="C112" s="34">
        <v>2015</v>
      </c>
      <c r="D112" s="34">
        <f>SUM(Tabla4[[#This Row],[HOMBRES]:[INDETERMINADO]])</f>
        <v>7</v>
      </c>
      <c r="E112" s="34">
        <v>6</v>
      </c>
      <c r="F112" s="34">
        <v>1</v>
      </c>
      <c r="G112" s="35">
        <v>0</v>
      </c>
    </row>
    <row r="113" spans="2:7" ht="15" hidden="1" x14ac:dyDescent="0.25">
      <c r="B113" s="33" t="s">
        <v>207</v>
      </c>
      <c r="C113" s="34">
        <v>2016</v>
      </c>
      <c r="D113" s="34">
        <f>SUM(Tabla4[[#This Row],[HOMBRES]:[INDETERMINADO]])</f>
        <v>48</v>
      </c>
      <c r="E113" s="34">
        <v>32</v>
      </c>
      <c r="F113" s="34">
        <v>16</v>
      </c>
      <c r="G113" s="35">
        <v>0</v>
      </c>
    </row>
    <row r="114" spans="2:7" ht="15" hidden="1" x14ac:dyDescent="0.25">
      <c r="B114" s="33" t="s">
        <v>208</v>
      </c>
      <c r="C114" s="34">
        <v>2016</v>
      </c>
      <c r="D114" s="34">
        <f>SUM(Tabla4[[#This Row],[HOMBRES]:[INDETERMINADO]])</f>
        <v>7</v>
      </c>
      <c r="E114" s="34">
        <v>1</v>
      </c>
      <c r="F114" s="34">
        <v>6</v>
      </c>
      <c r="G114" s="35">
        <v>0</v>
      </c>
    </row>
    <row r="115" spans="2:7" ht="15" hidden="1" x14ac:dyDescent="0.25">
      <c r="B115" s="33" t="s">
        <v>209</v>
      </c>
      <c r="C115" s="34">
        <v>2016</v>
      </c>
      <c r="D115" s="34">
        <f>SUM(Tabla4[[#This Row],[HOMBRES]:[INDETERMINADO]])</f>
        <v>1</v>
      </c>
      <c r="E115" s="34">
        <v>0</v>
      </c>
      <c r="F115" s="34">
        <v>1</v>
      </c>
      <c r="G115" s="35">
        <v>0</v>
      </c>
    </row>
    <row r="116" spans="2:7" ht="15" hidden="1" x14ac:dyDescent="0.25">
      <c r="B116" s="33" t="s">
        <v>210</v>
      </c>
      <c r="C116" s="34">
        <v>2016</v>
      </c>
      <c r="D116" s="34">
        <f>SUM(Tabla4[[#This Row],[HOMBRES]:[INDETERMINADO]])</f>
        <v>8</v>
      </c>
      <c r="E116" s="34">
        <v>5</v>
      </c>
      <c r="F116" s="34">
        <v>3</v>
      </c>
      <c r="G116" s="35">
        <v>0</v>
      </c>
    </row>
    <row r="117" spans="2:7" ht="15" hidden="1" x14ac:dyDescent="0.25">
      <c r="B117" s="33" t="s">
        <v>211</v>
      </c>
      <c r="C117" s="34">
        <v>2016</v>
      </c>
      <c r="D117" s="34">
        <f>SUM(Tabla4[[#This Row],[HOMBRES]:[INDETERMINADO]])</f>
        <v>7</v>
      </c>
      <c r="E117" s="34">
        <v>5</v>
      </c>
      <c r="F117" s="34">
        <v>2</v>
      </c>
      <c r="G117" s="35">
        <v>0</v>
      </c>
    </row>
    <row r="118" spans="2:7" ht="15" hidden="1" x14ac:dyDescent="0.25">
      <c r="B118" s="33" t="s">
        <v>212</v>
      </c>
      <c r="C118" s="34">
        <v>2016</v>
      </c>
      <c r="D118" s="34">
        <f>SUM(Tabla4[[#This Row],[HOMBRES]:[INDETERMINADO]])</f>
        <v>20</v>
      </c>
      <c r="E118" s="34">
        <v>7</v>
      </c>
      <c r="F118" s="34">
        <v>13</v>
      </c>
      <c r="G118" s="35">
        <v>0</v>
      </c>
    </row>
    <row r="119" spans="2:7" ht="15" hidden="1" x14ac:dyDescent="0.25">
      <c r="B119" s="33" t="s">
        <v>213</v>
      </c>
      <c r="C119" s="34">
        <v>2016</v>
      </c>
      <c r="D119" s="34">
        <f>SUM(Tabla4[[#This Row],[HOMBRES]:[INDETERMINADO]])</f>
        <v>12</v>
      </c>
      <c r="E119" s="34">
        <v>7</v>
      </c>
      <c r="F119" s="34">
        <v>5</v>
      </c>
      <c r="G119" s="35">
        <v>0</v>
      </c>
    </row>
    <row r="120" spans="2:7" ht="15" hidden="1" x14ac:dyDescent="0.25">
      <c r="B120" s="33" t="s">
        <v>214</v>
      </c>
      <c r="C120" s="34">
        <v>2016</v>
      </c>
      <c r="D120" s="34">
        <f>SUM(Tabla4[[#This Row],[HOMBRES]:[INDETERMINADO]])</f>
        <v>8</v>
      </c>
      <c r="E120" s="34">
        <v>3</v>
      </c>
      <c r="F120" s="34">
        <v>5</v>
      </c>
      <c r="G120" s="35">
        <v>0</v>
      </c>
    </row>
    <row r="121" spans="2:7" ht="15" hidden="1" x14ac:dyDescent="0.25">
      <c r="B121" s="33" t="s">
        <v>215</v>
      </c>
      <c r="C121" s="34">
        <v>2016</v>
      </c>
      <c r="D121" s="34">
        <f>SUM(Tabla4[[#This Row],[HOMBRES]:[INDETERMINADO]])</f>
        <v>10</v>
      </c>
      <c r="E121" s="34">
        <v>6</v>
      </c>
      <c r="F121" s="34">
        <v>4</v>
      </c>
      <c r="G121" s="35">
        <v>0</v>
      </c>
    </row>
    <row r="122" spans="2:7" ht="15" hidden="1" x14ac:dyDescent="0.25">
      <c r="B122" s="33" t="s">
        <v>216</v>
      </c>
      <c r="C122" s="34">
        <v>2016</v>
      </c>
      <c r="D122" s="34">
        <f>SUM(Tabla4[[#This Row],[HOMBRES]:[INDETERMINADO]])</f>
        <v>15</v>
      </c>
      <c r="E122" s="34">
        <v>8</v>
      </c>
      <c r="F122" s="34">
        <v>7</v>
      </c>
      <c r="G122" s="35">
        <v>0</v>
      </c>
    </row>
    <row r="123" spans="2:7" ht="15" hidden="1" x14ac:dyDescent="0.25">
      <c r="B123" s="33" t="s">
        <v>217</v>
      </c>
      <c r="C123" s="34">
        <v>2016</v>
      </c>
      <c r="D123" s="34">
        <f>SUM(Tabla4[[#This Row],[HOMBRES]:[INDETERMINADO]])</f>
        <v>14</v>
      </c>
      <c r="E123" s="34">
        <v>8</v>
      </c>
      <c r="F123" s="34">
        <v>6</v>
      </c>
      <c r="G123" s="35">
        <v>0</v>
      </c>
    </row>
    <row r="124" spans="2:7" ht="15" hidden="1" x14ac:dyDescent="0.25">
      <c r="B124" s="33" t="s">
        <v>218</v>
      </c>
      <c r="C124" s="34">
        <v>2016</v>
      </c>
      <c r="D124" s="34">
        <f>SUM(Tabla4[[#This Row],[HOMBRES]:[INDETERMINADO]])</f>
        <v>23</v>
      </c>
      <c r="E124" s="34">
        <v>15</v>
      </c>
      <c r="F124" s="34">
        <v>8</v>
      </c>
      <c r="G124" s="35">
        <v>0</v>
      </c>
    </row>
    <row r="125" spans="2:7" ht="15" hidden="1" x14ac:dyDescent="0.25">
      <c r="B125" s="33" t="s">
        <v>219</v>
      </c>
      <c r="C125" s="34">
        <v>2016</v>
      </c>
      <c r="D125" s="34">
        <f>SUM(Tabla4[[#This Row],[HOMBRES]:[INDETERMINADO]])</f>
        <v>5</v>
      </c>
      <c r="E125" s="34">
        <v>4</v>
      </c>
      <c r="F125" s="34">
        <v>1</v>
      </c>
      <c r="G125" s="35">
        <v>0</v>
      </c>
    </row>
    <row r="126" spans="2:7" ht="15" hidden="1" x14ac:dyDescent="0.25">
      <c r="B126" s="33" t="s">
        <v>220</v>
      </c>
      <c r="C126" s="34">
        <v>2016</v>
      </c>
      <c r="D126" s="34">
        <f>SUM(Tabla4[[#This Row],[HOMBRES]:[INDETERMINADO]])</f>
        <v>4</v>
      </c>
      <c r="E126" s="34">
        <v>2</v>
      </c>
      <c r="F126" s="34">
        <v>2</v>
      </c>
      <c r="G126" s="35">
        <v>0</v>
      </c>
    </row>
    <row r="127" spans="2:7" ht="15" hidden="1" x14ac:dyDescent="0.25">
      <c r="B127" s="33" t="s">
        <v>221</v>
      </c>
      <c r="C127" s="34">
        <v>2016</v>
      </c>
      <c r="D127" s="34">
        <f>SUM(Tabla4[[#This Row],[HOMBRES]:[INDETERMINADO]])</f>
        <v>17</v>
      </c>
      <c r="E127" s="34">
        <v>14</v>
      </c>
      <c r="F127" s="34">
        <v>3</v>
      </c>
      <c r="G127" s="35">
        <v>0</v>
      </c>
    </row>
    <row r="128" spans="2:7" ht="15" hidden="1" x14ac:dyDescent="0.25">
      <c r="B128" s="33" t="s">
        <v>222</v>
      </c>
      <c r="C128" s="34">
        <v>2016</v>
      </c>
      <c r="D128" s="34">
        <f>SUM(Tabla4[[#This Row],[HOMBRES]:[INDETERMINADO]])</f>
        <v>5</v>
      </c>
      <c r="E128" s="34">
        <v>2</v>
      </c>
      <c r="F128" s="34">
        <v>3</v>
      </c>
      <c r="G128" s="35">
        <v>0</v>
      </c>
    </row>
    <row r="129" spans="2:7" ht="15" hidden="1" x14ac:dyDescent="0.25">
      <c r="B129" s="33" t="s">
        <v>223</v>
      </c>
      <c r="C129" s="34">
        <v>2016</v>
      </c>
      <c r="D129" s="36">
        <f>SUM(Tabla4[[#This Row],[HOMBRES]:[INDETERMINADO]])</f>
        <v>779</v>
      </c>
      <c r="E129" s="36">
        <v>398</v>
      </c>
      <c r="F129" s="36">
        <v>381</v>
      </c>
      <c r="G129" s="35">
        <v>0</v>
      </c>
    </row>
    <row r="130" spans="2:7" ht="15" hidden="1" x14ac:dyDescent="0.25">
      <c r="B130" s="33" t="s">
        <v>224</v>
      </c>
      <c r="C130" s="34">
        <v>2016</v>
      </c>
      <c r="D130" s="34">
        <f>SUM(Tabla4[[#This Row],[HOMBRES]:[INDETERMINADO]])</f>
        <v>16</v>
      </c>
      <c r="E130" s="34">
        <v>7</v>
      </c>
      <c r="F130" s="34">
        <v>9</v>
      </c>
      <c r="G130" s="35">
        <v>0</v>
      </c>
    </row>
    <row r="131" spans="2:7" ht="15" hidden="1" x14ac:dyDescent="0.25">
      <c r="B131" s="33" t="s">
        <v>225</v>
      </c>
      <c r="C131" s="34">
        <v>2016</v>
      </c>
      <c r="D131" s="34">
        <f>SUM(Tabla4[[#This Row],[HOMBRES]:[INDETERMINADO]])</f>
        <v>12</v>
      </c>
      <c r="E131" s="34">
        <v>7</v>
      </c>
      <c r="F131" s="34">
        <v>5</v>
      </c>
      <c r="G131" s="35">
        <v>0</v>
      </c>
    </row>
    <row r="132" spans="2:7" ht="15" hidden="1" x14ac:dyDescent="0.25">
      <c r="B132" s="33" t="s">
        <v>226</v>
      </c>
      <c r="C132" s="34">
        <v>2016</v>
      </c>
      <c r="D132" s="34">
        <f>SUM(Tabla4[[#This Row],[HOMBRES]:[INDETERMINADO]])</f>
        <v>9</v>
      </c>
      <c r="E132" s="34">
        <v>8</v>
      </c>
      <c r="F132" s="34">
        <v>1</v>
      </c>
      <c r="G132" s="35">
        <v>0</v>
      </c>
    </row>
    <row r="133" spans="2:7" ht="15" hidden="1" x14ac:dyDescent="0.25">
      <c r="B133" s="33" t="s">
        <v>207</v>
      </c>
      <c r="C133" s="34">
        <v>2017</v>
      </c>
      <c r="D133" s="34">
        <f>SUM(Tabla4[[#This Row],[HOMBRES]:[INDETERMINADO]])</f>
        <v>56</v>
      </c>
      <c r="E133" s="34">
        <v>29</v>
      </c>
      <c r="F133" s="34">
        <v>27</v>
      </c>
      <c r="G133" s="35">
        <v>0</v>
      </c>
    </row>
    <row r="134" spans="2:7" ht="15" hidden="1" x14ac:dyDescent="0.25">
      <c r="B134" s="33" t="s">
        <v>208</v>
      </c>
      <c r="C134" s="34">
        <v>2017</v>
      </c>
      <c r="D134" s="34">
        <f>SUM(Tabla4[[#This Row],[HOMBRES]:[INDETERMINADO]])</f>
        <v>4</v>
      </c>
      <c r="E134" s="34">
        <v>2</v>
      </c>
      <c r="F134" s="34">
        <v>2</v>
      </c>
      <c r="G134" s="35">
        <v>0</v>
      </c>
    </row>
    <row r="135" spans="2:7" ht="15" hidden="1" x14ac:dyDescent="0.25">
      <c r="B135" s="33" t="s">
        <v>209</v>
      </c>
      <c r="C135" s="34">
        <v>2017</v>
      </c>
      <c r="D135" s="34">
        <f>SUM(Tabla4[[#This Row],[HOMBRES]:[INDETERMINADO]])</f>
        <v>0</v>
      </c>
      <c r="E135" s="34">
        <v>0</v>
      </c>
      <c r="F135" s="34">
        <v>0</v>
      </c>
      <c r="G135" s="35">
        <v>0</v>
      </c>
    </row>
    <row r="136" spans="2:7" ht="15" hidden="1" x14ac:dyDescent="0.25">
      <c r="B136" s="33" t="s">
        <v>210</v>
      </c>
      <c r="C136" s="34">
        <v>2017</v>
      </c>
      <c r="D136" s="34">
        <f>SUM(Tabla4[[#This Row],[HOMBRES]:[INDETERMINADO]])</f>
        <v>14</v>
      </c>
      <c r="E136" s="34">
        <v>11</v>
      </c>
      <c r="F136" s="34">
        <v>3</v>
      </c>
      <c r="G136" s="35">
        <v>0</v>
      </c>
    </row>
    <row r="137" spans="2:7" ht="15" hidden="1" x14ac:dyDescent="0.25">
      <c r="B137" s="33" t="s">
        <v>211</v>
      </c>
      <c r="C137" s="34">
        <v>2017</v>
      </c>
      <c r="D137" s="34">
        <f>SUM(Tabla4[[#This Row],[HOMBRES]:[INDETERMINADO]])</f>
        <v>6</v>
      </c>
      <c r="E137" s="34">
        <v>4</v>
      </c>
      <c r="F137" s="34">
        <v>2</v>
      </c>
      <c r="G137" s="35">
        <v>0</v>
      </c>
    </row>
    <row r="138" spans="2:7" ht="15" hidden="1" x14ac:dyDescent="0.25">
      <c r="B138" s="33" t="s">
        <v>212</v>
      </c>
      <c r="C138" s="34">
        <v>2017</v>
      </c>
      <c r="D138" s="34">
        <f>SUM(Tabla4[[#This Row],[HOMBRES]:[INDETERMINADO]])</f>
        <v>17</v>
      </c>
      <c r="E138" s="34">
        <v>9</v>
      </c>
      <c r="F138" s="34">
        <v>7</v>
      </c>
      <c r="G138" s="35">
        <v>1</v>
      </c>
    </row>
    <row r="139" spans="2:7" ht="15" hidden="1" x14ac:dyDescent="0.25">
      <c r="B139" s="33" t="s">
        <v>213</v>
      </c>
      <c r="C139" s="34">
        <v>2017</v>
      </c>
      <c r="D139" s="34">
        <f>SUM(Tabla4[[#This Row],[HOMBRES]:[INDETERMINADO]])</f>
        <v>13</v>
      </c>
      <c r="E139" s="34">
        <v>7</v>
      </c>
      <c r="F139" s="34">
        <v>6</v>
      </c>
      <c r="G139" s="35">
        <v>0</v>
      </c>
    </row>
    <row r="140" spans="2:7" ht="15" hidden="1" x14ac:dyDescent="0.25">
      <c r="B140" s="33" t="s">
        <v>214</v>
      </c>
      <c r="C140" s="34">
        <v>2017</v>
      </c>
      <c r="D140" s="34">
        <f>SUM(Tabla4[[#This Row],[HOMBRES]:[INDETERMINADO]])</f>
        <v>6</v>
      </c>
      <c r="E140" s="34">
        <v>2</v>
      </c>
      <c r="F140" s="34">
        <v>4</v>
      </c>
      <c r="G140" s="35">
        <v>0</v>
      </c>
    </row>
    <row r="141" spans="2:7" ht="15" hidden="1" x14ac:dyDescent="0.25">
      <c r="B141" s="33" t="s">
        <v>215</v>
      </c>
      <c r="C141" s="34">
        <v>2017</v>
      </c>
      <c r="D141" s="34">
        <f>SUM(Tabla4[[#This Row],[HOMBRES]:[INDETERMINADO]])</f>
        <v>10</v>
      </c>
      <c r="E141" s="34">
        <v>7</v>
      </c>
      <c r="F141" s="34">
        <v>3</v>
      </c>
      <c r="G141" s="35">
        <v>0</v>
      </c>
    </row>
    <row r="142" spans="2:7" ht="15" hidden="1" x14ac:dyDescent="0.25">
      <c r="B142" s="33" t="s">
        <v>216</v>
      </c>
      <c r="C142" s="34">
        <v>2017</v>
      </c>
      <c r="D142" s="34">
        <f>SUM(Tabla4[[#This Row],[HOMBRES]:[INDETERMINADO]])</f>
        <v>7</v>
      </c>
      <c r="E142" s="34">
        <v>6</v>
      </c>
      <c r="F142" s="34">
        <v>1</v>
      </c>
      <c r="G142" s="35">
        <v>0</v>
      </c>
    </row>
    <row r="143" spans="2:7" ht="15" hidden="1" x14ac:dyDescent="0.25">
      <c r="B143" s="33" t="s">
        <v>217</v>
      </c>
      <c r="C143" s="34">
        <v>2017</v>
      </c>
      <c r="D143" s="34">
        <f>SUM(Tabla4[[#This Row],[HOMBRES]:[INDETERMINADO]])</f>
        <v>14</v>
      </c>
      <c r="E143" s="34">
        <v>10</v>
      </c>
      <c r="F143" s="34">
        <v>4</v>
      </c>
      <c r="G143" s="35">
        <v>0</v>
      </c>
    </row>
    <row r="144" spans="2:7" ht="15" hidden="1" x14ac:dyDescent="0.25">
      <c r="B144" s="33" t="s">
        <v>218</v>
      </c>
      <c r="C144" s="34">
        <v>2017</v>
      </c>
      <c r="D144" s="34">
        <f>SUM(Tabla4[[#This Row],[HOMBRES]:[INDETERMINADO]])</f>
        <v>32</v>
      </c>
      <c r="E144" s="34">
        <v>12</v>
      </c>
      <c r="F144" s="34">
        <v>20</v>
      </c>
      <c r="G144" s="35">
        <v>0</v>
      </c>
    </row>
    <row r="145" spans="2:7" ht="15" hidden="1" x14ac:dyDescent="0.25">
      <c r="B145" s="33" t="s">
        <v>219</v>
      </c>
      <c r="C145" s="34">
        <v>2017</v>
      </c>
      <c r="D145" s="34">
        <f>SUM(Tabla4[[#This Row],[HOMBRES]:[INDETERMINADO]])</f>
        <v>6</v>
      </c>
      <c r="E145" s="34">
        <v>4</v>
      </c>
      <c r="F145" s="34">
        <v>2</v>
      </c>
      <c r="G145" s="35">
        <v>0</v>
      </c>
    </row>
    <row r="146" spans="2:7" ht="15" hidden="1" x14ac:dyDescent="0.25">
      <c r="B146" s="33" t="s">
        <v>220</v>
      </c>
      <c r="C146" s="34">
        <v>2017</v>
      </c>
      <c r="D146" s="34">
        <f>SUM(Tabla4[[#This Row],[HOMBRES]:[INDETERMINADO]])</f>
        <v>5</v>
      </c>
      <c r="E146" s="34">
        <v>4</v>
      </c>
      <c r="F146" s="34">
        <v>1</v>
      </c>
      <c r="G146" s="35">
        <v>0</v>
      </c>
    </row>
    <row r="147" spans="2:7" ht="15" hidden="1" x14ac:dyDescent="0.25">
      <c r="B147" s="33" t="s">
        <v>221</v>
      </c>
      <c r="C147" s="34">
        <v>2017</v>
      </c>
      <c r="D147" s="34">
        <f>SUM(Tabla4[[#This Row],[HOMBRES]:[INDETERMINADO]])</f>
        <v>24</v>
      </c>
      <c r="E147" s="34">
        <v>15</v>
      </c>
      <c r="F147" s="34">
        <v>9</v>
      </c>
      <c r="G147" s="35">
        <v>0</v>
      </c>
    </row>
    <row r="148" spans="2:7" ht="15" hidden="1" x14ac:dyDescent="0.25">
      <c r="B148" s="33" t="s">
        <v>222</v>
      </c>
      <c r="C148" s="34">
        <v>2017</v>
      </c>
      <c r="D148" s="34">
        <f>SUM(Tabla4[[#This Row],[HOMBRES]:[INDETERMINADO]])</f>
        <v>3</v>
      </c>
      <c r="E148" s="34">
        <v>1</v>
      </c>
      <c r="F148" s="34">
        <v>2</v>
      </c>
      <c r="G148" s="35">
        <v>0</v>
      </c>
    </row>
    <row r="149" spans="2:7" ht="15" hidden="1" x14ac:dyDescent="0.25">
      <c r="B149" s="33" t="s">
        <v>223</v>
      </c>
      <c r="C149" s="34">
        <v>2017</v>
      </c>
      <c r="D149" s="36">
        <f>SUM(Tabla4[[#This Row],[HOMBRES]:[INDETERMINADO]])</f>
        <v>715</v>
      </c>
      <c r="E149" s="36">
        <v>370</v>
      </c>
      <c r="F149" s="36">
        <v>345</v>
      </c>
      <c r="G149" s="35">
        <v>0</v>
      </c>
    </row>
    <row r="150" spans="2:7" ht="15" hidden="1" x14ac:dyDescent="0.25">
      <c r="B150" s="33" t="s">
        <v>224</v>
      </c>
      <c r="C150" s="34">
        <v>2017</v>
      </c>
      <c r="D150" s="34">
        <f>SUM(Tabla4[[#This Row],[HOMBRES]:[INDETERMINADO]])</f>
        <v>15</v>
      </c>
      <c r="E150" s="34">
        <v>10</v>
      </c>
      <c r="F150" s="34">
        <v>5</v>
      </c>
      <c r="G150" s="35">
        <v>0</v>
      </c>
    </row>
    <row r="151" spans="2:7" ht="15" hidden="1" x14ac:dyDescent="0.25">
      <c r="B151" s="33" t="s">
        <v>225</v>
      </c>
      <c r="C151" s="34">
        <v>2017</v>
      </c>
      <c r="D151" s="34">
        <f>SUM(Tabla4[[#This Row],[HOMBRES]:[INDETERMINADO]])</f>
        <v>8</v>
      </c>
      <c r="E151" s="34">
        <v>4</v>
      </c>
      <c r="F151" s="34">
        <v>4</v>
      </c>
      <c r="G151" s="35">
        <v>0</v>
      </c>
    </row>
    <row r="152" spans="2:7" ht="15" hidden="1" x14ac:dyDescent="0.25">
      <c r="B152" s="33" t="s">
        <v>226</v>
      </c>
      <c r="C152" s="34">
        <v>2017</v>
      </c>
      <c r="D152" s="34">
        <f>SUM(Tabla4[[#This Row],[HOMBRES]:[INDETERMINADO]])</f>
        <v>14</v>
      </c>
      <c r="E152" s="34">
        <v>9</v>
      </c>
      <c r="F152" s="34">
        <v>5</v>
      </c>
      <c r="G152" s="35">
        <v>0</v>
      </c>
    </row>
    <row r="153" spans="2:7" ht="15" x14ac:dyDescent="0.25">
      <c r="B153" s="33" t="s">
        <v>207</v>
      </c>
      <c r="C153" s="34">
        <v>2018</v>
      </c>
      <c r="D153" s="34">
        <f>SUM(Tabla4[[#This Row],[HOMBRES]:[INDETERMINADO]])</f>
        <v>53</v>
      </c>
      <c r="E153" s="34">
        <v>37</v>
      </c>
      <c r="F153" s="34">
        <v>16</v>
      </c>
      <c r="G153" s="35">
        <v>0</v>
      </c>
    </row>
    <row r="154" spans="2:7" ht="15" hidden="1" x14ac:dyDescent="0.25">
      <c r="B154" s="33" t="s">
        <v>208</v>
      </c>
      <c r="C154" s="34">
        <v>2018</v>
      </c>
      <c r="D154" s="34">
        <f>SUM(Tabla4[[#This Row],[HOMBRES]:[INDETERMINADO]])</f>
        <v>9</v>
      </c>
      <c r="E154" s="34">
        <v>3</v>
      </c>
      <c r="F154" s="34">
        <v>6</v>
      </c>
      <c r="G154" s="35">
        <v>0</v>
      </c>
    </row>
    <row r="155" spans="2:7" ht="15" hidden="1" x14ac:dyDescent="0.25">
      <c r="B155" s="33" t="s">
        <v>209</v>
      </c>
      <c r="C155" s="34">
        <v>2018</v>
      </c>
      <c r="D155" s="34">
        <f>SUM(Tabla4[[#This Row],[HOMBRES]:[INDETERMINADO]])</f>
        <v>2</v>
      </c>
      <c r="E155" s="34">
        <v>1</v>
      </c>
      <c r="F155" s="34">
        <v>1</v>
      </c>
      <c r="G155" s="35">
        <v>0</v>
      </c>
    </row>
    <row r="156" spans="2:7" ht="15" hidden="1" x14ac:dyDescent="0.25">
      <c r="B156" s="33" t="s">
        <v>210</v>
      </c>
      <c r="C156" s="34">
        <v>2018</v>
      </c>
      <c r="D156" s="34">
        <f>SUM(Tabla4[[#This Row],[HOMBRES]:[INDETERMINADO]])</f>
        <v>4</v>
      </c>
      <c r="E156" s="34">
        <v>2</v>
      </c>
      <c r="F156" s="34">
        <v>2</v>
      </c>
      <c r="G156" s="35">
        <v>0</v>
      </c>
    </row>
    <row r="157" spans="2:7" ht="15" hidden="1" x14ac:dyDescent="0.25">
      <c r="B157" s="33" t="s">
        <v>211</v>
      </c>
      <c r="C157" s="34">
        <v>2018</v>
      </c>
      <c r="D157" s="34">
        <f>SUM(Tabla4[[#This Row],[HOMBRES]:[INDETERMINADO]])</f>
        <v>5</v>
      </c>
      <c r="E157" s="34">
        <v>1</v>
      </c>
      <c r="F157" s="34">
        <v>4</v>
      </c>
      <c r="G157" s="35">
        <v>0</v>
      </c>
    </row>
    <row r="158" spans="2:7" ht="15" hidden="1" x14ac:dyDescent="0.25">
      <c r="B158" s="33" t="s">
        <v>212</v>
      </c>
      <c r="C158" s="34">
        <v>2018</v>
      </c>
      <c r="D158" s="34">
        <f>SUM(Tabla4[[#This Row],[HOMBRES]:[INDETERMINADO]])</f>
        <v>13</v>
      </c>
      <c r="E158" s="34">
        <v>3</v>
      </c>
      <c r="F158" s="34">
        <v>10</v>
      </c>
      <c r="G158" s="35">
        <v>0</v>
      </c>
    </row>
    <row r="159" spans="2:7" ht="15" hidden="1" x14ac:dyDescent="0.25">
      <c r="B159" s="33" t="s">
        <v>213</v>
      </c>
      <c r="C159" s="34">
        <v>2018</v>
      </c>
      <c r="D159" s="34">
        <f>SUM(Tabla4[[#This Row],[HOMBRES]:[INDETERMINADO]])</f>
        <v>18</v>
      </c>
      <c r="E159" s="34">
        <v>10</v>
      </c>
      <c r="F159" s="34">
        <v>8</v>
      </c>
      <c r="G159" s="35">
        <v>0</v>
      </c>
    </row>
    <row r="160" spans="2:7" ht="15" hidden="1" x14ac:dyDescent="0.25">
      <c r="B160" s="33" t="s">
        <v>214</v>
      </c>
      <c r="C160" s="34">
        <v>2018</v>
      </c>
      <c r="D160" s="34">
        <f>SUM(Tabla4[[#This Row],[HOMBRES]:[INDETERMINADO]])</f>
        <v>6</v>
      </c>
      <c r="E160" s="34">
        <v>3</v>
      </c>
      <c r="F160" s="34">
        <v>3</v>
      </c>
      <c r="G160" s="35">
        <v>0</v>
      </c>
    </row>
    <row r="161" spans="2:7" ht="15" hidden="1" x14ac:dyDescent="0.25">
      <c r="B161" s="33" t="s">
        <v>215</v>
      </c>
      <c r="C161" s="34">
        <v>2018</v>
      </c>
      <c r="D161" s="34">
        <f>SUM(Tabla4[[#This Row],[HOMBRES]:[INDETERMINADO]])</f>
        <v>15</v>
      </c>
      <c r="E161" s="34">
        <v>9</v>
      </c>
      <c r="F161" s="34">
        <v>6</v>
      </c>
      <c r="G161" s="35">
        <v>0</v>
      </c>
    </row>
    <row r="162" spans="2:7" ht="15" hidden="1" x14ac:dyDescent="0.25">
      <c r="B162" s="33" t="s">
        <v>216</v>
      </c>
      <c r="C162" s="34">
        <v>2018</v>
      </c>
      <c r="D162" s="34">
        <f>SUM(Tabla4[[#This Row],[HOMBRES]:[INDETERMINADO]])</f>
        <v>15</v>
      </c>
      <c r="E162" s="34">
        <v>8</v>
      </c>
      <c r="F162" s="34">
        <v>7</v>
      </c>
      <c r="G162" s="35">
        <v>0</v>
      </c>
    </row>
    <row r="163" spans="2:7" ht="15" hidden="1" x14ac:dyDescent="0.25">
      <c r="B163" s="33" t="s">
        <v>217</v>
      </c>
      <c r="C163" s="34">
        <v>2018</v>
      </c>
      <c r="D163" s="34">
        <f>SUM(Tabla4[[#This Row],[HOMBRES]:[INDETERMINADO]])</f>
        <v>17</v>
      </c>
      <c r="E163" s="34">
        <v>6</v>
      </c>
      <c r="F163" s="34">
        <v>11</v>
      </c>
      <c r="G163" s="35">
        <v>0</v>
      </c>
    </row>
    <row r="164" spans="2:7" ht="15" x14ac:dyDescent="0.25">
      <c r="B164" s="33" t="s">
        <v>207</v>
      </c>
      <c r="C164" s="34">
        <v>2019</v>
      </c>
      <c r="D164" s="38">
        <f>SUM(Tabla4[[#This Row],[HOMBRES]:[INDETERMINADO]])</f>
        <v>49</v>
      </c>
      <c r="E164" s="38">
        <v>24</v>
      </c>
      <c r="F164" s="38">
        <v>25</v>
      </c>
      <c r="G164" s="39">
        <v>0</v>
      </c>
    </row>
    <row r="165" spans="2:7" ht="15" hidden="1" x14ac:dyDescent="0.25">
      <c r="B165" s="33" t="s">
        <v>219</v>
      </c>
      <c r="C165" s="34">
        <v>2018</v>
      </c>
      <c r="D165" s="34">
        <f>SUM(Tabla4[[#This Row],[HOMBRES]:[INDETERMINADO]])</f>
        <v>11</v>
      </c>
      <c r="E165" s="34">
        <v>6</v>
      </c>
      <c r="F165" s="34">
        <v>5</v>
      </c>
      <c r="G165" s="35">
        <v>0</v>
      </c>
    </row>
    <row r="166" spans="2:7" ht="15" hidden="1" x14ac:dyDescent="0.25">
      <c r="B166" s="33" t="s">
        <v>220</v>
      </c>
      <c r="C166" s="34">
        <v>2018</v>
      </c>
      <c r="D166" s="34">
        <f>SUM(Tabla4[[#This Row],[HOMBRES]:[INDETERMINADO]])</f>
        <v>8</v>
      </c>
      <c r="E166" s="34">
        <v>4</v>
      </c>
      <c r="F166" s="34">
        <v>4</v>
      </c>
      <c r="G166" s="35">
        <v>0</v>
      </c>
    </row>
    <row r="167" spans="2:7" ht="15" hidden="1" x14ac:dyDescent="0.25">
      <c r="B167" s="33" t="s">
        <v>221</v>
      </c>
      <c r="C167" s="34">
        <v>2018</v>
      </c>
      <c r="D167" s="34">
        <f>SUM(Tabla4[[#This Row],[HOMBRES]:[INDETERMINADO]])</f>
        <v>14</v>
      </c>
      <c r="E167" s="34">
        <v>7</v>
      </c>
      <c r="F167" s="34">
        <v>7</v>
      </c>
      <c r="G167" s="35">
        <v>0</v>
      </c>
    </row>
    <row r="168" spans="2:7" ht="15" hidden="1" x14ac:dyDescent="0.25">
      <c r="B168" s="33" t="s">
        <v>222</v>
      </c>
      <c r="C168" s="34">
        <v>2018</v>
      </c>
      <c r="D168" s="34">
        <f>SUM(Tabla4[[#This Row],[HOMBRES]:[INDETERMINADO]])</f>
        <v>5</v>
      </c>
      <c r="E168" s="34">
        <v>4</v>
      </c>
      <c r="F168" s="34">
        <v>1</v>
      </c>
      <c r="G168" s="35">
        <v>0</v>
      </c>
    </row>
    <row r="169" spans="2:7" ht="15" x14ac:dyDescent="0.25">
      <c r="B169" s="33" t="s">
        <v>207</v>
      </c>
      <c r="C169" s="34">
        <v>2020</v>
      </c>
      <c r="D169" s="38">
        <f>SUM(Tabla4[[#This Row],[HOMBRES]:[INDETERMINADO]])</f>
        <v>68</v>
      </c>
      <c r="E169" s="38">
        <v>38</v>
      </c>
      <c r="F169" s="38">
        <v>30</v>
      </c>
      <c r="G169" s="39">
        <v>0</v>
      </c>
    </row>
    <row r="170" spans="2:7" ht="15" x14ac:dyDescent="0.25">
      <c r="B170" s="33" t="s">
        <v>207</v>
      </c>
      <c r="C170" s="34">
        <v>2021</v>
      </c>
      <c r="D170" s="38">
        <f>SUM(Tabla4[[#This Row],[HOMBRES]:[INDETERMINADO]])</f>
        <v>82</v>
      </c>
      <c r="E170" s="38">
        <v>48</v>
      </c>
      <c r="F170" s="38">
        <v>34</v>
      </c>
      <c r="G170" s="39">
        <v>0</v>
      </c>
    </row>
    <row r="171" spans="2:7" ht="15" hidden="1" x14ac:dyDescent="0.25">
      <c r="B171" s="33" t="s">
        <v>225</v>
      </c>
      <c r="C171" s="34">
        <v>2018</v>
      </c>
      <c r="D171" s="34">
        <f>SUM(Tabla4[[#This Row],[HOMBRES]:[INDETERMINADO]])</f>
        <v>8</v>
      </c>
      <c r="E171" s="34">
        <v>6</v>
      </c>
      <c r="F171" s="34">
        <v>2</v>
      </c>
      <c r="G171" s="35">
        <v>0</v>
      </c>
    </row>
    <row r="172" spans="2:7" ht="15" hidden="1" x14ac:dyDescent="0.25">
      <c r="B172" s="33" t="s">
        <v>226</v>
      </c>
      <c r="C172" s="34">
        <v>2018</v>
      </c>
      <c r="D172" s="34">
        <f>SUM(Tabla4[[#This Row],[HOMBRES]:[INDETERMINADO]])</f>
        <v>16</v>
      </c>
      <c r="E172" s="34">
        <v>8</v>
      </c>
      <c r="F172" s="34">
        <v>8</v>
      </c>
      <c r="G172" s="35">
        <v>0</v>
      </c>
    </row>
    <row r="173" spans="2:7" ht="15" x14ac:dyDescent="0.25">
      <c r="B173" s="33" t="s">
        <v>218</v>
      </c>
      <c r="C173" s="34">
        <v>2018</v>
      </c>
      <c r="D173" s="34">
        <f>SUM(Tabla4[[#This Row],[HOMBRES]:[INDETERMINADO]])</f>
        <v>19</v>
      </c>
      <c r="E173" s="34">
        <v>6</v>
      </c>
      <c r="F173" s="34">
        <v>13</v>
      </c>
      <c r="G173" s="35">
        <v>0</v>
      </c>
    </row>
    <row r="174" spans="2:7" ht="15" hidden="1" x14ac:dyDescent="0.25">
      <c r="B174" s="33" t="s">
        <v>208</v>
      </c>
      <c r="C174" s="34">
        <v>2019</v>
      </c>
      <c r="D174" s="38">
        <f>SUM(Tabla4[[#This Row],[HOMBRES]:[INDETERMINADO]])</f>
        <v>6</v>
      </c>
      <c r="E174" s="38">
        <v>4</v>
      </c>
      <c r="F174" s="38">
        <v>2</v>
      </c>
      <c r="G174" s="39">
        <v>0</v>
      </c>
    </row>
    <row r="175" spans="2:7" ht="15" hidden="1" x14ac:dyDescent="0.25">
      <c r="B175" s="33" t="s">
        <v>209</v>
      </c>
      <c r="C175" s="34">
        <v>2019</v>
      </c>
      <c r="D175" s="38">
        <f>SUM(Tabla4[[#This Row],[HOMBRES]:[INDETERMINADO]])</f>
        <v>0</v>
      </c>
      <c r="E175" s="38">
        <v>0</v>
      </c>
      <c r="F175" s="38">
        <v>0</v>
      </c>
      <c r="G175" s="39">
        <v>0</v>
      </c>
    </row>
    <row r="176" spans="2:7" ht="15" hidden="1" x14ac:dyDescent="0.25">
      <c r="B176" s="33" t="s">
        <v>210</v>
      </c>
      <c r="C176" s="34">
        <v>2019</v>
      </c>
      <c r="D176" s="38">
        <f>SUM(Tabla4[[#This Row],[HOMBRES]:[INDETERMINADO]])</f>
        <v>7</v>
      </c>
      <c r="E176" s="38">
        <v>4</v>
      </c>
      <c r="F176" s="38">
        <v>3</v>
      </c>
      <c r="G176" s="39">
        <v>0</v>
      </c>
    </row>
    <row r="177" spans="2:7" ht="15" hidden="1" x14ac:dyDescent="0.25">
      <c r="B177" s="33" t="s">
        <v>211</v>
      </c>
      <c r="C177" s="34">
        <v>2019</v>
      </c>
      <c r="D177" s="38">
        <f>SUM(Tabla4[[#This Row],[HOMBRES]:[INDETERMINADO]])</f>
        <v>5</v>
      </c>
      <c r="E177" s="38">
        <v>4</v>
      </c>
      <c r="F177" s="38">
        <v>1</v>
      </c>
      <c r="G177" s="39">
        <v>0</v>
      </c>
    </row>
    <row r="178" spans="2:7" ht="15" hidden="1" x14ac:dyDescent="0.25">
      <c r="B178" s="33" t="s">
        <v>212</v>
      </c>
      <c r="C178" s="34">
        <v>2019</v>
      </c>
      <c r="D178" s="38">
        <f>SUM(Tabla4[[#This Row],[HOMBRES]:[INDETERMINADO]])</f>
        <v>13</v>
      </c>
      <c r="E178" s="38">
        <v>8</v>
      </c>
      <c r="F178" s="38">
        <v>5</v>
      </c>
      <c r="G178" s="39">
        <v>0</v>
      </c>
    </row>
    <row r="179" spans="2:7" ht="15" hidden="1" x14ac:dyDescent="0.25">
      <c r="B179" s="33" t="s">
        <v>213</v>
      </c>
      <c r="C179" s="34">
        <v>2019</v>
      </c>
      <c r="D179" s="38">
        <f>SUM(Tabla4[[#This Row],[HOMBRES]:[INDETERMINADO]])</f>
        <v>15</v>
      </c>
      <c r="E179" s="38">
        <v>7</v>
      </c>
      <c r="F179" s="38">
        <v>8</v>
      </c>
      <c r="G179" s="39">
        <v>0</v>
      </c>
    </row>
    <row r="180" spans="2:7" ht="15" hidden="1" x14ac:dyDescent="0.25">
      <c r="B180" s="33" t="s">
        <v>214</v>
      </c>
      <c r="C180" s="34">
        <v>2019</v>
      </c>
      <c r="D180" s="38">
        <f>SUM(Tabla4[[#This Row],[HOMBRES]:[INDETERMINADO]])</f>
        <v>2</v>
      </c>
      <c r="E180" s="38">
        <v>2</v>
      </c>
      <c r="F180" s="38">
        <v>0</v>
      </c>
      <c r="G180" s="39">
        <v>0</v>
      </c>
    </row>
    <row r="181" spans="2:7" ht="15" hidden="1" x14ac:dyDescent="0.25">
      <c r="B181" s="33" t="s">
        <v>215</v>
      </c>
      <c r="C181" s="34">
        <v>2019</v>
      </c>
      <c r="D181" s="38">
        <f>SUM(Tabla4[[#This Row],[HOMBRES]:[INDETERMINADO]])</f>
        <v>21</v>
      </c>
      <c r="E181" s="38">
        <v>9</v>
      </c>
      <c r="F181" s="38">
        <v>12</v>
      </c>
      <c r="G181" s="39">
        <v>0</v>
      </c>
    </row>
    <row r="182" spans="2:7" ht="15" hidden="1" x14ac:dyDescent="0.25">
      <c r="B182" s="33" t="s">
        <v>216</v>
      </c>
      <c r="C182" s="34">
        <v>2019</v>
      </c>
      <c r="D182" s="38">
        <f>SUM(Tabla4[[#This Row],[HOMBRES]:[INDETERMINADO]])</f>
        <v>20</v>
      </c>
      <c r="E182" s="38">
        <v>11</v>
      </c>
      <c r="F182" s="38">
        <v>9</v>
      </c>
      <c r="G182" s="39">
        <v>0</v>
      </c>
    </row>
    <row r="183" spans="2:7" ht="15" hidden="1" x14ac:dyDescent="0.25">
      <c r="B183" s="33" t="s">
        <v>217</v>
      </c>
      <c r="C183" s="34">
        <v>2019</v>
      </c>
      <c r="D183" s="38">
        <f>SUM(Tabla4[[#This Row],[HOMBRES]:[INDETERMINADO]])</f>
        <v>14</v>
      </c>
      <c r="E183" s="38">
        <v>5</v>
      </c>
      <c r="F183" s="38">
        <v>9</v>
      </c>
      <c r="G183" s="39">
        <v>0</v>
      </c>
    </row>
    <row r="184" spans="2:7" ht="15" x14ac:dyDescent="0.25">
      <c r="B184" s="33" t="s">
        <v>218</v>
      </c>
      <c r="C184" s="34">
        <v>2019</v>
      </c>
      <c r="D184" s="38">
        <f>SUM(Tabla4[[#This Row],[HOMBRES]:[INDETERMINADO]])</f>
        <v>19</v>
      </c>
      <c r="E184" s="38">
        <v>13</v>
      </c>
      <c r="F184" s="38">
        <v>6</v>
      </c>
      <c r="G184" s="39">
        <v>0</v>
      </c>
    </row>
    <row r="185" spans="2:7" ht="15" hidden="1" x14ac:dyDescent="0.25">
      <c r="B185" s="33" t="s">
        <v>219</v>
      </c>
      <c r="C185" s="34">
        <v>2019</v>
      </c>
      <c r="D185" s="38">
        <f>SUM(Tabla4[[#This Row],[HOMBRES]:[INDETERMINADO]])</f>
        <v>9</v>
      </c>
      <c r="E185" s="38">
        <v>7</v>
      </c>
      <c r="F185" s="38">
        <v>2</v>
      </c>
      <c r="G185" s="39">
        <v>0</v>
      </c>
    </row>
    <row r="186" spans="2:7" ht="15" hidden="1" x14ac:dyDescent="0.25">
      <c r="B186" s="33" t="s">
        <v>220</v>
      </c>
      <c r="C186" s="34">
        <v>2019</v>
      </c>
      <c r="D186" s="38">
        <f>SUM(Tabla4[[#This Row],[HOMBRES]:[INDETERMINADO]])</f>
        <v>4</v>
      </c>
      <c r="E186" s="38">
        <v>2</v>
      </c>
      <c r="F186" s="38">
        <v>2</v>
      </c>
      <c r="G186" s="39">
        <v>0</v>
      </c>
    </row>
    <row r="187" spans="2:7" ht="15" hidden="1" x14ac:dyDescent="0.25">
      <c r="B187" s="33" t="s">
        <v>221</v>
      </c>
      <c r="C187" s="34">
        <v>2019</v>
      </c>
      <c r="D187" s="38">
        <f>SUM(Tabla4[[#This Row],[HOMBRES]:[INDETERMINADO]])</f>
        <v>15</v>
      </c>
      <c r="E187" s="38">
        <v>7</v>
      </c>
      <c r="F187" s="38">
        <v>8</v>
      </c>
      <c r="G187" s="39">
        <v>0</v>
      </c>
    </row>
    <row r="188" spans="2:7" ht="15" hidden="1" x14ac:dyDescent="0.25">
      <c r="B188" s="33" t="s">
        <v>222</v>
      </c>
      <c r="C188" s="34">
        <v>2019</v>
      </c>
      <c r="D188" s="38">
        <f>SUM(Tabla4[[#This Row],[HOMBRES]:[INDETERMINADO]])</f>
        <v>4</v>
      </c>
      <c r="E188" s="38">
        <v>2</v>
      </c>
      <c r="F188" s="38">
        <v>2</v>
      </c>
      <c r="G188" s="39">
        <v>0</v>
      </c>
    </row>
    <row r="189" spans="2:7" ht="15" x14ac:dyDescent="0.25">
      <c r="B189" s="33" t="s">
        <v>218</v>
      </c>
      <c r="C189" s="34">
        <v>2020</v>
      </c>
      <c r="D189" s="38">
        <f>SUM(Tabla4[[#This Row],[HOMBRES]:[INDETERMINADO]])</f>
        <v>57</v>
      </c>
      <c r="E189" s="38">
        <v>31</v>
      </c>
      <c r="F189" s="38">
        <v>26</v>
      </c>
      <c r="G189" s="39">
        <v>0</v>
      </c>
    </row>
    <row r="190" spans="2:7" ht="15" x14ac:dyDescent="0.25">
      <c r="B190" s="33" t="s">
        <v>218</v>
      </c>
      <c r="C190" s="34">
        <v>2021</v>
      </c>
      <c r="D190" s="38">
        <f>SUM(Tabla4[[#This Row],[HOMBRES]:[INDETERMINADO]])</f>
        <v>70</v>
      </c>
      <c r="E190" s="38">
        <v>40</v>
      </c>
      <c r="F190" s="38">
        <v>30</v>
      </c>
      <c r="G190" s="39">
        <v>0</v>
      </c>
    </row>
    <row r="191" spans="2:7" ht="15" hidden="1" x14ac:dyDescent="0.25">
      <c r="B191" s="33" t="s">
        <v>225</v>
      </c>
      <c r="C191" s="34">
        <v>2019</v>
      </c>
      <c r="D191" s="38">
        <f>SUM(Tabla4[[#This Row],[HOMBRES]:[INDETERMINADO]])</f>
        <v>5</v>
      </c>
      <c r="E191" s="38">
        <v>0</v>
      </c>
      <c r="F191" s="38">
        <v>5</v>
      </c>
      <c r="G191" s="39">
        <v>0</v>
      </c>
    </row>
    <row r="192" spans="2:7" ht="15" hidden="1" x14ac:dyDescent="0.25">
      <c r="B192" s="33" t="s">
        <v>226</v>
      </c>
      <c r="C192" s="34">
        <v>2019</v>
      </c>
      <c r="D192" s="38">
        <f>SUM(Tabla4[[#This Row],[HOMBRES]:[INDETERMINADO]])</f>
        <v>14</v>
      </c>
      <c r="E192" s="38">
        <v>10</v>
      </c>
      <c r="F192" s="38">
        <v>4</v>
      </c>
      <c r="G192" s="39">
        <v>0</v>
      </c>
    </row>
    <row r="193" spans="2:7" ht="15" x14ac:dyDescent="0.25">
      <c r="B193" s="33" t="s">
        <v>223</v>
      </c>
      <c r="C193" s="34">
        <v>2018</v>
      </c>
      <c r="D193" s="36">
        <f>SUM(Tabla4[[#This Row],[HOMBRES]:[INDETERMINADO]])</f>
        <v>714</v>
      </c>
      <c r="E193" s="36">
        <v>351</v>
      </c>
      <c r="F193" s="36">
        <v>363</v>
      </c>
      <c r="G193" s="35">
        <v>0</v>
      </c>
    </row>
    <row r="194" spans="2:7" ht="15" hidden="1" x14ac:dyDescent="0.25">
      <c r="B194" s="33" t="s">
        <v>208</v>
      </c>
      <c r="C194" s="34">
        <v>2020</v>
      </c>
      <c r="D194" s="38">
        <f>SUM(Tabla4[[#This Row],[HOMBRES]:[INDETERMINADO]])</f>
        <v>13</v>
      </c>
      <c r="E194" s="38">
        <v>6</v>
      </c>
      <c r="F194" s="38">
        <v>7</v>
      </c>
      <c r="G194" s="39">
        <v>0</v>
      </c>
    </row>
    <row r="195" spans="2:7" ht="15" hidden="1" x14ac:dyDescent="0.25">
      <c r="B195" s="33" t="s">
        <v>209</v>
      </c>
      <c r="C195" s="34">
        <v>2020</v>
      </c>
      <c r="D195" s="38">
        <f>SUM(Tabla4[[#This Row],[HOMBRES]:[INDETERMINADO]])</f>
        <v>2</v>
      </c>
      <c r="E195" s="38">
        <v>2</v>
      </c>
      <c r="F195" s="38">
        <v>0</v>
      </c>
      <c r="G195" s="39">
        <v>0</v>
      </c>
    </row>
    <row r="196" spans="2:7" ht="15" hidden="1" x14ac:dyDescent="0.25">
      <c r="B196" s="33" t="s">
        <v>210</v>
      </c>
      <c r="C196" s="34">
        <v>2020</v>
      </c>
      <c r="D196" s="38">
        <f>SUM(Tabla4[[#This Row],[HOMBRES]:[INDETERMINADO]])</f>
        <v>13</v>
      </c>
      <c r="E196" s="38">
        <v>7</v>
      </c>
      <c r="F196" s="38">
        <v>6</v>
      </c>
      <c r="G196" s="39">
        <v>0</v>
      </c>
    </row>
    <row r="197" spans="2:7" ht="15" hidden="1" x14ac:dyDescent="0.25">
      <c r="B197" s="33" t="s">
        <v>211</v>
      </c>
      <c r="C197" s="34">
        <v>2020</v>
      </c>
      <c r="D197" s="38">
        <f>SUM(Tabla4[[#This Row],[HOMBRES]:[INDETERMINADO]])</f>
        <v>9</v>
      </c>
      <c r="E197" s="38">
        <v>7</v>
      </c>
      <c r="F197" s="38">
        <v>2</v>
      </c>
      <c r="G197" s="39">
        <v>0</v>
      </c>
    </row>
    <row r="198" spans="2:7" ht="15" hidden="1" x14ac:dyDescent="0.25">
      <c r="B198" s="33" t="s">
        <v>212</v>
      </c>
      <c r="C198" s="34">
        <v>2020</v>
      </c>
      <c r="D198" s="38">
        <f>SUM(Tabla4[[#This Row],[HOMBRES]:[INDETERMINADO]])</f>
        <v>37</v>
      </c>
      <c r="E198" s="38">
        <v>16</v>
      </c>
      <c r="F198" s="38">
        <v>21</v>
      </c>
      <c r="G198" s="39">
        <v>0</v>
      </c>
    </row>
    <row r="199" spans="2:7" ht="15" hidden="1" x14ac:dyDescent="0.25">
      <c r="B199" s="33" t="s">
        <v>213</v>
      </c>
      <c r="C199" s="34">
        <v>2020</v>
      </c>
      <c r="D199" s="38">
        <f>SUM(Tabla4[[#This Row],[HOMBRES]:[INDETERMINADO]])</f>
        <v>13</v>
      </c>
      <c r="E199" s="38">
        <v>9</v>
      </c>
      <c r="F199" s="38">
        <v>4</v>
      </c>
      <c r="G199" s="39">
        <v>0</v>
      </c>
    </row>
    <row r="200" spans="2:7" ht="15" hidden="1" x14ac:dyDescent="0.25">
      <c r="B200" s="33" t="s">
        <v>214</v>
      </c>
      <c r="C200" s="34">
        <v>2020</v>
      </c>
      <c r="D200" s="38">
        <f>SUM(Tabla4[[#This Row],[HOMBRES]:[INDETERMINADO]])</f>
        <v>6</v>
      </c>
      <c r="E200" s="38">
        <v>3</v>
      </c>
      <c r="F200" s="38">
        <v>3</v>
      </c>
      <c r="G200" s="39">
        <v>0</v>
      </c>
    </row>
    <row r="201" spans="2:7" ht="15" hidden="1" x14ac:dyDescent="0.25">
      <c r="B201" s="33" t="s">
        <v>215</v>
      </c>
      <c r="C201" s="34">
        <v>2020</v>
      </c>
      <c r="D201" s="38">
        <f>SUM(Tabla4[[#This Row],[HOMBRES]:[INDETERMINADO]])</f>
        <v>23</v>
      </c>
      <c r="E201" s="38">
        <v>12</v>
      </c>
      <c r="F201" s="38">
        <v>11</v>
      </c>
      <c r="G201" s="39">
        <v>0</v>
      </c>
    </row>
    <row r="202" spans="2:7" ht="15" hidden="1" x14ac:dyDescent="0.25">
      <c r="B202" s="33" t="s">
        <v>216</v>
      </c>
      <c r="C202" s="34">
        <v>2020</v>
      </c>
      <c r="D202" s="38">
        <f>SUM(Tabla4[[#This Row],[HOMBRES]:[INDETERMINADO]])</f>
        <v>16</v>
      </c>
      <c r="E202" s="38">
        <v>7</v>
      </c>
      <c r="F202" s="38">
        <v>9</v>
      </c>
      <c r="G202" s="39">
        <v>0</v>
      </c>
    </row>
    <row r="203" spans="2:7" ht="15" hidden="1" x14ac:dyDescent="0.25">
      <c r="B203" s="33" t="s">
        <v>217</v>
      </c>
      <c r="C203" s="34">
        <v>2020</v>
      </c>
      <c r="D203" s="38">
        <f>SUM(Tabla4[[#This Row],[HOMBRES]:[INDETERMINADO]])</f>
        <v>37</v>
      </c>
      <c r="E203" s="38">
        <v>19</v>
      </c>
      <c r="F203" s="38">
        <v>18</v>
      </c>
      <c r="G203" s="39">
        <v>0</v>
      </c>
    </row>
    <row r="204" spans="2:7" ht="15.75" customHeight="1" x14ac:dyDescent="0.25">
      <c r="B204" s="33" t="s">
        <v>223</v>
      </c>
      <c r="C204" s="34">
        <v>2019</v>
      </c>
      <c r="D204" s="40">
        <f>SUM(Tabla4[[#This Row],[HOMBRES]:[INDETERMINADO]])</f>
        <v>789</v>
      </c>
      <c r="E204" s="40">
        <v>417</v>
      </c>
      <c r="F204" s="40">
        <v>371</v>
      </c>
      <c r="G204" s="39">
        <v>1</v>
      </c>
    </row>
    <row r="205" spans="2:7" ht="15.75" hidden="1" customHeight="1" x14ac:dyDescent="0.25">
      <c r="B205" s="33" t="s">
        <v>219</v>
      </c>
      <c r="C205" s="34">
        <v>2020</v>
      </c>
      <c r="D205" s="38">
        <f>SUM(Tabla4[[#This Row],[HOMBRES]:[INDETERMINADO]])</f>
        <v>8</v>
      </c>
      <c r="E205" s="38">
        <v>4</v>
      </c>
      <c r="F205" s="38">
        <v>4</v>
      </c>
      <c r="G205" s="39">
        <v>0</v>
      </c>
    </row>
    <row r="206" spans="2:7" ht="15.75" hidden="1" customHeight="1" x14ac:dyDescent="0.25">
      <c r="B206" s="33" t="s">
        <v>220</v>
      </c>
      <c r="C206" s="34">
        <v>2020</v>
      </c>
      <c r="D206" s="38">
        <f>SUM(Tabla4[[#This Row],[HOMBRES]:[INDETERMINADO]])</f>
        <v>5</v>
      </c>
      <c r="E206" s="38">
        <v>3</v>
      </c>
      <c r="F206" s="38">
        <v>2</v>
      </c>
      <c r="G206" s="39">
        <v>0</v>
      </c>
    </row>
    <row r="207" spans="2:7" ht="15.75" hidden="1" customHeight="1" x14ac:dyDescent="0.25">
      <c r="B207" s="33" t="s">
        <v>221</v>
      </c>
      <c r="C207" s="34">
        <v>2020</v>
      </c>
      <c r="D207" s="38">
        <f>SUM(Tabla4[[#This Row],[HOMBRES]:[INDETERMINADO]])</f>
        <v>41</v>
      </c>
      <c r="E207" s="38">
        <v>24</v>
      </c>
      <c r="F207" s="38">
        <v>17</v>
      </c>
      <c r="G207" s="39">
        <v>0</v>
      </c>
    </row>
    <row r="208" spans="2:7" ht="15.75" hidden="1" customHeight="1" x14ac:dyDescent="0.25">
      <c r="B208" s="33" t="s">
        <v>222</v>
      </c>
      <c r="C208" s="34">
        <v>2020</v>
      </c>
      <c r="D208" s="38">
        <f>SUM(Tabla4[[#This Row],[HOMBRES]:[INDETERMINADO]])</f>
        <v>9</v>
      </c>
      <c r="E208" s="38">
        <v>6</v>
      </c>
      <c r="F208" s="38">
        <v>3</v>
      </c>
      <c r="G208" s="39">
        <v>0</v>
      </c>
    </row>
    <row r="209" spans="2:7" ht="15.75" customHeight="1" x14ac:dyDescent="0.25">
      <c r="B209" s="33" t="s">
        <v>223</v>
      </c>
      <c r="C209" s="34">
        <v>2020</v>
      </c>
      <c r="D209" s="40">
        <f>SUM(Tabla4[[#This Row],[HOMBRES]:[INDETERMINADO]])</f>
        <v>930</v>
      </c>
      <c r="E209" s="38">
        <v>508</v>
      </c>
      <c r="F209" s="38">
        <v>422</v>
      </c>
      <c r="G209" s="39">
        <v>0</v>
      </c>
    </row>
    <row r="210" spans="2:7" ht="15.75" customHeight="1" x14ac:dyDescent="0.25">
      <c r="B210" s="33" t="s">
        <v>223</v>
      </c>
      <c r="C210" s="34">
        <v>2021</v>
      </c>
      <c r="D210" s="38">
        <f>SUM(Tabla4[[#This Row],[HOMBRES]:[INDETERMINADO]])</f>
        <v>748</v>
      </c>
      <c r="E210" s="38">
        <v>426</v>
      </c>
      <c r="F210" s="38">
        <v>322</v>
      </c>
      <c r="G210" s="39">
        <v>0</v>
      </c>
    </row>
    <row r="211" spans="2:7" ht="15.75" hidden="1" customHeight="1" x14ac:dyDescent="0.25">
      <c r="B211" s="33" t="s">
        <v>225</v>
      </c>
      <c r="C211" s="34">
        <v>2020</v>
      </c>
      <c r="D211" s="38">
        <f>SUM(Tabla4[[#This Row],[HOMBRES]:[INDETERMINADO]])</f>
        <v>12</v>
      </c>
      <c r="E211" s="38">
        <v>7</v>
      </c>
      <c r="F211" s="38">
        <v>5</v>
      </c>
      <c r="G211" s="39">
        <v>0</v>
      </c>
    </row>
    <row r="212" spans="2:7" ht="15.75" hidden="1" customHeight="1" x14ac:dyDescent="0.25">
      <c r="B212" s="42" t="s">
        <v>226</v>
      </c>
      <c r="C212" s="43">
        <v>2020</v>
      </c>
      <c r="D212" s="44">
        <f>SUM(Tabla4[[#This Row],[HOMBRES]:[INDETERMINADO]])</f>
        <v>24</v>
      </c>
      <c r="E212" s="44">
        <v>11</v>
      </c>
      <c r="F212" s="44">
        <v>13</v>
      </c>
      <c r="G212" s="45">
        <v>0</v>
      </c>
    </row>
    <row r="213" spans="2:7" ht="15.75" customHeight="1" x14ac:dyDescent="0.25">
      <c r="B213" s="33" t="s">
        <v>224</v>
      </c>
      <c r="C213" s="34">
        <v>2018</v>
      </c>
      <c r="D213" s="34">
        <f>SUM(Tabla4[[#This Row],[HOMBRES]:[INDETERMINADO]])</f>
        <v>28</v>
      </c>
      <c r="E213" s="34">
        <v>16</v>
      </c>
      <c r="F213" s="34">
        <v>12</v>
      </c>
      <c r="G213" s="35">
        <v>0</v>
      </c>
    </row>
    <row r="214" spans="2:7" ht="15.75" hidden="1" customHeight="1" x14ac:dyDescent="0.25">
      <c r="B214" s="33" t="s">
        <v>208</v>
      </c>
      <c r="C214" s="34">
        <v>2021</v>
      </c>
      <c r="D214" s="38">
        <f>SUM(Tabla4[[#This Row],[HOMBRES]:[INDETERMINADO]])</f>
        <v>10</v>
      </c>
      <c r="E214" s="38">
        <v>4</v>
      </c>
      <c r="F214" s="38">
        <v>6</v>
      </c>
      <c r="G214" s="39">
        <v>0</v>
      </c>
    </row>
    <row r="215" spans="2:7" ht="15.75" hidden="1" customHeight="1" x14ac:dyDescent="0.25">
      <c r="B215" s="33" t="s">
        <v>209</v>
      </c>
      <c r="C215" s="34">
        <v>2021</v>
      </c>
      <c r="D215" s="38">
        <f>SUM(Tabla4[[#This Row],[HOMBRES]:[INDETERMINADO]])</f>
        <v>2</v>
      </c>
      <c r="E215" s="38">
        <v>0</v>
      </c>
      <c r="F215" s="38">
        <v>2</v>
      </c>
      <c r="G215" s="39">
        <v>0</v>
      </c>
    </row>
    <row r="216" spans="2:7" ht="15.75" hidden="1" customHeight="1" x14ac:dyDescent="0.25">
      <c r="B216" s="33" t="s">
        <v>210</v>
      </c>
      <c r="C216" s="34">
        <v>2021</v>
      </c>
      <c r="D216" s="38">
        <f>SUM(Tabla4[[#This Row],[HOMBRES]:[INDETERMINADO]])</f>
        <v>8</v>
      </c>
      <c r="E216" s="38">
        <v>6</v>
      </c>
      <c r="F216" s="38">
        <v>2</v>
      </c>
      <c r="G216" s="39">
        <v>0</v>
      </c>
    </row>
    <row r="217" spans="2:7" ht="15.75" hidden="1" customHeight="1" x14ac:dyDescent="0.25">
      <c r="B217" s="33" t="s">
        <v>211</v>
      </c>
      <c r="C217" s="34">
        <v>2021</v>
      </c>
      <c r="D217" s="38">
        <f>SUM(Tabla4[[#This Row],[HOMBRES]:[INDETERMINADO]])</f>
        <v>13</v>
      </c>
      <c r="E217" s="38">
        <v>5</v>
      </c>
      <c r="F217" s="38">
        <v>8</v>
      </c>
      <c r="G217" s="39">
        <v>0</v>
      </c>
    </row>
    <row r="218" spans="2:7" ht="15.75" hidden="1" customHeight="1" x14ac:dyDescent="0.25">
      <c r="B218" s="33" t="s">
        <v>212</v>
      </c>
      <c r="C218" s="34">
        <v>2021</v>
      </c>
      <c r="D218" s="38">
        <f>SUM(Tabla4[[#This Row],[HOMBRES]:[INDETERMINADO]])</f>
        <v>42</v>
      </c>
      <c r="E218" s="38">
        <v>24</v>
      </c>
      <c r="F218" s="38">
        <v>18</v>
      </c>
      <c r="G218" s="39">
        <v>0</v>
      </c>
    </row>
    <row r="219" spans="2:7" ht="15.75" hidden="1" customHeight="1" x14ac:dyDescent="0.25">
      <c r="B219" s="33" t="s">
        <v>213</v>
      </c>
      <c r="C219" s="34">
        <v>2021</v>
      </c>
      <c r="D219" s="38">
        <f>SUM(Tabla4[[#This Row],[HOMBRES]:[INDETERMINADO]])</f>
        <v>28</v>
      </c>
      <c r="E219" s="38">
        <v>14</v>
      </c>
      <c r="F219" s="38">
        <v>14</v>
      </c>
      <c r="G219" s="39">
        <v>0</v>
      </c>
    </row>
    <row r="220" spans="2:7" ht="15.75" hidden="1" customHeight="1" x14ac:dyDescent="0.25">
      <c r="B220" s="33" t="s">
        <v>214</v>
      </c>
      <c r="C220" s="34">
        <v>2021</v>
      </c>
      <c r="D220" s="38">
        <f>SUM(Tabla4[[#This Row],[HOMBRES]:[INDETERMINADO]])</f>
        <v>6</v>
      </c>
      <c r="E220" s="38">
        <v>2</v>
      </c>
      <c r="F220" s="38">
        <v>4</v>
      </c>
      <c r="G220" s="39">
        <v>0</v>
      </c>
    </row>
    <row r="221" spans="2:7" ht="15.75" hidden="1" customHeight="1" x14ac:dyDescent="0.25">
      <c r="B221" s="33" t="s">
        <v>215</v>
      </c>
      <c r="C221" s="34">
        <v>2021</v>
      </c>
      <c r="D221" s="38">
        <f>SUM(Tabla4[[#This Row],[HOMBRES]:[INDETERMINADO]])</f>
        <v>13</v>
      </c>
      <c r="E221" s="38">
        <v>8</v>
      </c>
      <c r="F221" s="38">
        <v>5</v>
      </c>
      <c r="G221" s="39">
        <v>0</v>
      </c>
    </row>
    <row r="222" spans="2:7" ht="15.75" hidden="1" customHeight="1" x14ac:dyDescent="0.25">
      <c r="B222" s="33" t="s">
        <v>216</v>
      </c>
      <c r="C222" s="34">
        <v>2021</v>
      </c>
      <c r="D222" s="38">
        <f>SUM(Tabla4[[#This Row],[HOMBRES]:[INDETERMINADO]])</f>
        <v>18</v>
      </c>
      <c r="E222" s="38">
        <v>10</v>
      </c>
      <c r="F222" s="38">
        <v>8</v>
      </c>
      <c r="G222" s="39">
        <v>0</v>
      </c>
    </row>
    <row r="223" spans="2:7" ht="15.75" hidden="1" customHeight="1" x14ac:dyDescent="0.25">
      <c r="B223" s="33" t="s">
        <v>217</v>
      </c>
      <c r="C223" s="34">
        <v>2021</v>
      </c>
      <c r="D223" s="38">
        <f>SUM(Tabla4[[#This Row],[HOMBRES]:[INDETERMINADO]])</f>
        <v>25</v>
      </c>
      <c r="E223" s="38">
        <v>13</v>
      </c>
      <c r="F223" s="38">
        <v>12</v>
      </c>
      <c r="G223" s="39">
        <v>0</v>
      </c>
    </row>
    <row r="224" spans="2:7" ht="15.75" customHeight="1" x14ac:dyDescent="0.25">
      <c r="B224" s="33" t="s">
        <v>224</v>
      </c>
      <c r="C224" s="34">
        <v>2019</v>
      </c>
      <c r="D224" s="38">
        <f>SUM(Tabla4[[#This Row],[HOMBRES]:[INDETERMINADO]])</f>
        <v>22</v>
      </c>
      <c r="E224" s="38">
        <v>11</v>
      </c>
      <c r="F224" s="38">
        <v>11</v>
      </c>
      <c r="G224" s="39">
        <v>0</v>
      </c>
    </row>
    <row r="225" spans="2:7" ht="15.75" hidden="1" customHeight="1" x14ac:dyDescent="0.25">
      <c r="B225" s="33" t="s">
        <v>219</v>
      </c>
      <c r="C225" s="34">
        <v>2021</v>
      </c>
      <c r="D225" s="38">
        <f>SUM(Tabla4[[#This Row],[HOMBRES]:[INDETERMINADO]])</f>
        <v>9</v>
      </c>
      <c r="E225" s="38">
        <v>6</v>
      </c>
      <c r="F225" s="38">
        <v>3</v>
      </c>
      <c r="G225" s="39">
        <v>0</v>
      </c>
    </row>
    <row r="226" spans="2:7" ht="15.75" hidden="1" customHeight="1" x14ac:dyDescent="0.25">
      <c r="B226" s="33" t="s">
        <v>220</v>
      </c>
      <c r="C226" s="34">
        <v>2021</v>
      </c>
      <c r="D226" s="38">
        <f>SUM(Tabla4[[#This Row],[HOMBRES]:[INDETERMINADO]])</f>
        <v>4</v>
      </c>
      <c r="E226" s="38">
        <v>4</v>
      </c>
      <c r="F226" s="38">
        <v>0</v>
      </c>
      <c r="G226" s="39">
        <v>0</v>
      </c>
    </row>
    <row r="227" spans="2:7" ht="15.75" hidden="1" customHeight="1" x14ac:dyDescent="0.25">
      <c r="B227" s="33" t="s">
        <v>221</v>
      </c>
      <c r="C227" s="34">
        <v>2021</v>
      </c>
      <c r="D227" s="38">
        <f>SUM(Tabla4[[#This Row],[HOMBRES]:[INDETERMINADO]])</f>
        <v>35</v>
      </c>
      <c r="E227" s="38">
        <v>15</v>
      </c>
      <c r="F227" s="38">
        <v>20</v>
      </c>
      <c r="G227" s="39">
        <v>0</v>
      </c>
    </row>
    <row r="228" spans="2:7" ht="15.75" hidden="1" customHeight="1" x14ac:dyDescent="0.25">
      <c r="B228" s="33" t="s">
        <v>222</v>
      </c>
      <c r="C228" s="34">
        <v>2021</v>
      </c>
      <c r="D228" s="38">
        <f>SUM(Tabla4[[#This Row],[HOMBRES]:[INDETERMINADO]])</f>
        <v>1</v>
      </c>
      <c r="E228" s="38">
        <v>0</v>
      </c>
      <c r="F228" s="38">
        <v>1</v>
      </c>
      <c r="G228" s="39">
        <v>0</v>
      </c>
    </row>
    <row r="229" spans="2:7" ht="15.75" customHeight="1" x14ac:dyDescent="0.25">
      <c r="B229" s="33" t="s">
        <v>224</v>
      </c>
      <c r="C229" s="34">
        <v>2020</v>
      </c>
      <c r="D229" s="38">
        <f>SUM(Tabla4[[#This Row],[HOMBRES]:[INDETERMINADO]])</f>
        <v>55</v>
      </c>
      <c r="E229" s="38">
        <v>32</v>
      </c>
      <c r="F229" s="38">
        <v>23</v>
      </c>
      <c r="G229" s="39">
        <v>0</v>
      </c>
    </row>
    <row r="230" spans="2:7" ht="15.75" customHeight="1" x14ac:dyDescent="0.25">
      <c r="B230" s="33" t="s">
        <v>224</v>
      </c>
      <c r="C230" s="34">
        <v>2021</v>
      </c>
      <c r="D230" s="38">
        <f>SUM(Tabla4[[#This Row],[HOMBRES]:[INDETERMINADO]])</f>
        <v>55</v>
      </c>
      <c r="E230" s="38">
        <v>28</v>
      </c>
      <c r="F230" s="38">
        <v>27</v>
      </c>
      <c r="G230" s="39">
        <v>0</v>
      </c>
    </row>
    <row r="231" spans="2:7" ht="15.75" hidden="1" customHeight="1" x14ac:dyDescent="0.25">
      <c r="B231" s="33" t="s">
        <v>225</v>
      </c>
      <c r="C231" s="34">
        <v>2021</v>
      </c>
      <c r="D231" s="38">
        <f>SUM(Tabla4[[#This Row],[HOMBRES]:[INDETERMINADO]])</f>
        <v>24</v>
      </c>
      <c r="E231" s="38">
        <v>16</v>
      </c>
      <c r="F231" s="38">
        <v>8</v>
      </c>
      <c r="G231" s="39">
        <v>0</v>
      </c>
    </row>
    <row r="232" spans="2:7" ht="15.75" hidden="1" customHeight="1" x14ac:dyDescent="0.25">
      <c r="B232" s="42" t="s">
        <v>226</v>
      </c>
      <c r="C232" s="34">
        <v>2021</v>
      </c>
      <c r="D232" s="38">
        <f>SUM(Tabla4[[#This Row],[HOMBRES]:[INDETERMINADO]])</f>
        <v>20</v>
      </c>
      <c r="E232" s="38">
        <v>12</v>
      </c>
      <c r="F232" s="38">
        <v>8</v>
      </c>
      <c r="G232" s="39">
        <v>0</v>
      </c>
    </row>
    <row r="233" spans="2:7" ht="15.75" customHeight="1" x14ac:dyDescent="0.25">
      <c r="B233" s="72" t="s">
        <v>239</v>
      </c>
      <c r="C233" s="73" t="s">
        <v>240</v>
      </c>
      <c r="D233" s="74">
        <f>SUBTOTAL(109,Tabla4[TOTAL])</f>
        <v>3758</v>
      </c>
      <c r="E233" s="74"/>
      <c r="F233" s="74"/>
      <c r="G233" s="75">
        <f>SUBTOTAL(109,Tabla4[INDETERMINADO])</f>
        <v>1</v>
      </c>
    </row>
  </sheetData>
  <mergeCells count="1">
    <mergeCell ref="B1:G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topLeftCell="A20" workbookViewId="0">
      <selection activeCell="C30" sqref="C30:D42"/>
    </sheetView>
  </sheetViews>
  <sheetFormatPr baseColWidth="10" defaultRowHeight="12.75" x14ac:dyDescent="0.2"/>
  <cols>
    <col min="1" max="16384" width="11.42578125" style="4"/>
  </cols>
  <sheetData>
    <row r="2" spans="2:4" ht="15" x14ac:dyDescent="0.25">
      <c r="B2" s="8" t="s">
        <v>0</v>
      </c>
      <c r="C2" s="8" t="s">
        <v>1</v>
      </c>
      <c r="D2" s="8" t="s">
        <v>4</v>
      </c>
    </row>
    <row r="3" spans="2:4" ht="15" x14ac:dyDescent="0.25">
      <c r="B3" s="5" t="s">
        <v>223</v>
      </c>
      <c r="C3" s="5">
        <v>2018</v>
      </c>
      <c r="D3" s="6">
        <v>714</v>
      </c>
    </row>
    <row r="4" spans="2:4" ht="15" x14ac:dyDescent="0.25">
      <c r="B4" s="1" t="s">
        <v>223</v>
      </c>
      <c r="C4" s="1">
        <v>2019</v>
      </c>
      <c r="D4" s="2">
        <v>789</v>
      </c>
    </row>
    <row r="5" spans="2:4" ht="15" x14ac:dyDescent="0.25">
      <c r="B5" s="5" t="s">
        <v>223</v>
      </c>
      <c r="C5" s="5">
        <v>2020</v>
      </c>
      <c r="D5" s="6">
        <v>930</v>
      </c>
    </row>
    <row r="6" spans="2:4" ht="15" x14ac:dyDescent="0.25">
      <c r="B6" s="1" t="s">
        <v>223</v>
      </c>
      <c r="C6" s="1">
        <v>2021</v>
      </c>
      <c r="D6" s="2">
        <v>748</v>
      </c>
    </row>
    <row r="7" spans="2:4" x14ac:dyDescent="0.2">
      <c r="B7"/>
      <c r="C7"/>
      <c r="D7"/>
    </row>
    <row r="8" spans="2:4" ht="15" x14ac:dyDescent="0.25">
      <c r="B8" s="8" t="s">
        <v>0</v>
      </c>
      <c r="C8" s="8" t="s">
        <v>1</v>
      </c>
      <c r="D8" s="8" t="s">
        <v>4</v>
      </c>
    </row>
    <row r="9" spans="2:4" ht="15" x14ac:dyDescent="0.25">
      <c r="B9" s="5" t="s">
        <v>218</v>
      </c>
      <c r="C9" s="5">
        <v>2018</v>
      </c>
      <c r="D9" s="5">
        <v>19</v>
      </c>
    </row>
    <row r="10" spans="2:4" ht="15" x14ac:dyDescent="0.25">
      <c r="B10" s="1" t="s">
        <v>218</v>
      </c>
      <c r="C10" s="1">
        <v>2019</v>
      </c>
      <c r="D10" s="1">
        <v>19</v>
      </c>
    </row>
    <row r="11" spans="2:4" ht="15" x14ac:dyDescent="0.25">
      <c r="B11" s="5" t="s">
        <v>218</v>
      </c>
      <c r="C11" s="5">
        <v>2020</v>
      </c>
      <c r="D11" s="5">
        <v>57</v>
      </c>
    </row>
    <row r="12" spans="2:4" ht="15" x14ac:dyDescent="0.25">
      <c r="B12" s="1" t="s">
        <v>218</v>
      </c>
      <c r="C12" s="1">
        <v>2021</v>
      </c>
      <c r="D12" s="1">
        <v>70</v>
      </c>
    </row>
    <row r="13" spans="2:4" x14ac:dyDescent="0.2">
      <c r="B13"/>
      <c r="C13"/>
      <c r="D13"/>
    </row>
    <row r="14" spans="2:4" ht="15" x14ac:dyDescent="0.25">
      <c r="B14" s="8" t="s">
        <v>0</v>
      </c>
      <c r="C14" s="8" t="s">
        <v>1</v>
      </c>
      <c r="D14" s="8" t="s">
        <v>4</v>
      </c>
    </row>
    <row r="15" spans="2:4" ht="15" x14ac:dyDescent="0.25">
      <c r="B15" s="5" t="s">
        <v>224</v>
      </c>
      <c r="C15" s="5">
        <v>2018</v>
      </c>
      <c r="D15" s="5">
        <v>28</v>
      </c>
    </row>
    <row r="16" spans="2:4" ht="15" x14ac:dyDescent="0.25">
      <c r="B16" s="1" t="s">
        <v>224</v>
      </c>
      <c r="C16" s="1">
        <v>2019</v>
      </c>
      <c r="D16" s="1">
        <v>22</v>
      </c>
    </row>
    <row r="17" spans="2:4" ht="15" x14ac:dyDescent="0.25">
      <c r="B17" s="5" t="s">
        <v>224</v>
      </c>
      <c r="C17" s="5">
        <v>2020</v>
      </c>
      <c r="D17" s="5">
        <v>55</v>
      </c>
    </row>
    <row r="18" spans="2:4" ht="15" x14ac:dyDescent="0.25">
      <c r="B18" s="1" t="s">
        <v>224</v>
      </c>
      <c r="C18" s="1">
        <v>2021</v>
      </c>
      <c r="D18" s="1">
        <v>55</v>
      </c>
    </row>
    <row r="19" spans="2:4" x14ac:dyDescent="0.2">
      <c r="B19"/>
      <c r="C19"/>
      <c r="D19"/>
    </row>
    <row r="20" spans="2:4" ht="15" x14ac:dyDescent="0.25">
      <c r="B20" s="8" t="s">
        <v>0</v>
      </c>
      <c r="C20" s="8" t="s">
        <v>1</v>
      </c>
      <c r="D20" s="8" t="s">
        <v>4</v>
      </c>
    </row>
    <row r="21" spans="2:4" ht="15" x14ac:dyDescent="0.25">
      <c r="B21" s="5" t="s">
        <v>207</v>
      </c>
      <c r="C21" s="5">
        <v>2018</v>
      </c>
      <c r="D21" s="5">
        <v>53</v>
      </c>
    </row>
    <row r="22" spans="2:4" ht="15" x14ac:dyDescent="0.25">
      <c r="B22" s="1" t="s">
        <v>207</v>
      </c>
      <c r="C22" s="1">
        <v>2019</v>
      </c>
      <c r="D22" s="1">
        <v>49</v>
      </c>
    </row>
    <row r="23" spans="2:4" ht="15" x14ac:dyDescent="0.25">
      <c r="B23" s="5" t="s">
        <v>207</v>
      </c>
      <c r="C23" s="5">
        <v>2020</v>
      </c>
      <c r="D23" s="5">
        <v>68</v>
      </c>
    </row>
    <row r="24" spans="2:4" ht="15" x14ac:dyDescent="0.25">
      <c r="B24" s="1" t="s">
        <v>207</v>
      </c>
      <c r="C24" s="1">
        <v>2021</v>
      </c>
      <c r="D24" s="1">
        <v>82</v>
      </c>
    </row>
    <row r="30" spans="2:4" x14ac:dyDescent="0.2">
      <c r="C30" s="351" t="s">
        <v>241</v>
      </c>
      <c r="D30" s="351"/>
    </row>
    <row r="31" spans="2:4" ht="15" x14ac:dyDescent="0.25">
      <c r="C31" s="83" t="s">
        <v>1</v>
      </c>
      <c r="D31" s="83" t="s">
        <v>4</v>
      </c>
    </row>
    <row r="32" spans="2:4" ht="15" x14ac:dyDescent="0.25">
      <c r="C32" s="84">
        <v>2011</v>
      </c>
      <c r="D32" s="85">
        <v>994</v>
      </c>
    </row>
    <row r="33" spans="3:4" ht="15" x14ac:dyDescent="0.25">
      <c r="C33" s="86">
        <v>2012</v>
      </c>
      <c r="D33" s="87">
        <v>1008</v>
      </c>
    </row>
    <row r="34" spans="3:4" ht="15" x14ac:dyDescent="0.25">
      <c r="C34" s="84">
        <v>2013</v>
      </c>
      <c r="D34" s="85">
        <v>882</v>
      </c>
    </row>
    <row r="35" spans="3:4" ht="15" x14ac:dyDescent="0.25">
      <c r="C35" s="86">
        <v>2014</v>
      </c>
      <c r="D35" s="87">
        <v>975</v>
      </c>
    </row>
    <row r="36" spans="3:4" ht="15" x14ac:dyDescent="0.25">
      <c r="C36" s="84">
        <v>2015</v>
      </c>
      <c r="D36" s="85">
        <v>873</v>
      </c>
    </row>
    <row r="37" spans="3:4" ht="15" x14ac:dyDescent="0.25">
      <c r="C37" s="86">
        <v>2016</v>
      </c>
      <c r="D37" s="87">
        <v>1020</v>
      </c>
    </row>
    <row r="38" spans="3:4" ht="15" x14ac:dyDescent="0.25">
      <c r="C38" s="84">
        <v>2017</v>
      </c>
      <c r="D38" s="85">
        <v>969</v>
      </c>
    </row>
    <row r="39" spans="3:4" ht="15" x14ac:dyDescent="0.25">
      <c r="C39" s="86">
        <v>2018</v>
      </c>
      <c r="D39" s="87">
        <v>980</v>
      </c>
    </row>
    <row r="40" spans="3:4" ht="15" x14ac:dyDescent="0.25">
      <c r="C40" s="84">
        <v>2019</v>
      </c>
      <c r="D40" s="85">
        <v>1033</v>
      </c>
    </row>
    <row r="41" spans="3:4" ht="15" x14ac:dyDescent="0.25">
      <c r="C41" s="86">
        <v>2020</v>
      </c>
      <c r="D41" s="87">
        <v>1378</v>
      </c>
    </row>
    <row r="42" spans="3:4" ht="15" x14ac:dyDescent="0.25">
      <c r="C42" s="84">
        <v>2021</v>
      </c>
      <c r="D42" s="85">
        <v>1213</v>
      </c>
    </row>
  </sheetData>
  <mergeCells count="1">
    <mergeCell ref="C30:D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B1:H1102"/>
  <sheetViews>
    <sheetView topLeftCell="A229" workbookViewId="0">
      <selection activeCell="B234" sqref="B234:E237"/>
    </sheetView>
  </sheetViews>
  <sheetFormatPr baseColWidth="10" defaultColWidth="14.42578125" defaultRowHeight="15.75" customHeight="1" x14ac:dyDescent="0.2"/>
  <cols>
    <col min="1" max="1" width="12.7109375" style="18" customWidth="1"/>
    <col min="2" max="2" width="22" style="18" customWidth="1"/>
    <col min="3" max="3" width="17.28515625" style="18" customWidth="1"/>
    <col min="4" max="4" width="23.7109375" style="18" customWidth="1"/>
    <col min="5" max="5" width="30.5703125" style="18" customWidth="1"/>
    <col min="6" max="6" width="14.42578125" style="18"/>
    <col min="7" max="7" width="16.5703125" style="18" customWidth="1"/>
    <col min="8" max="16384" width="14.42578125" style="18"/>
  </cols>
  <sheetData>
    <row r="1" spans="2:8" ht="26.25" customHeight="1" x14ac:dyDescent="0.25">
      <c r="B1" s="352" t="s">
        <v>242</v>
      </c>
      <c r="C1" s="350"/>
      <c r="D1" s="350"/>
      <c r="E1" s="350"/>
      <c r="F1" s="92"/>
    </row>
    <row r="2" spans="2:8" ht="12.75" x14ac:dyDescent="0.2">
      <c r="D2" s="93"/>
      <c r="E2" s="93"/>
    </row>
    <row r="3" spans="2:8" ht="15.75" customHeight="1" x14ac:dyDescent="0.25">
      <c r="G3" s="94"/>
      <c r="H3" s="94"/>
    </row>
    <row r="10" spans="2:8" ht="15.75" customHeight="1" x14ac:dyDescent="0.2">
      <c r="B10" s="17"/>
      <c r="C10" s="17"/>
      <c r="D10" s="17"/>
      <c r="E10" s="17"/>
    </row>
    <row r="11" spans="2:8" ht="15.75" customHeight="1" x14ac:dyDescent="0.25">
      <c r="B11" s="32" t="s">
        <v>0</v>
      </c>
      <c r="C11" s="21" t="s">
        <v>1</v>
      </c>
      <c r="D11" s="21" t="s">
        <v>243</v>
      </c>
      <c r="E11" s="22" t="s">
        <v>244</v>
      </c>
    </row>
    <row r="12" spans="2:8" ht="15" x14ac:dyDescent="0.25">
      <c r="B12" s="33" t="s">
        <v>207</v>
      </c>
      <c r="C12" s="34">
        <v>2011</v>
      </c>
      <c r="D12" s="95">
        <v>5823408249</v>
      </c>
      <c r="E12" s="96">
        <v>15935187844</v>
      </c>
    </row>
    <row r="13" spans="2:8" ht="15" x14ac:dyDescent="0.25">
      <c r="B13" s="33" t="s">
        <v>208</v>
      </c>
      <c r="C13" s="34">
        <v>2011</v>
      </c>
      <c r="D13" s="95">
        <v>2979758808</v>
      </c>
      <c r="E13" s="96">
        <v>4906619471</v>
      </c>
    </row>
    <row r="14" spans="2:8" ht="15" x14ac:dyDescent="0.25">
      <c r="B14" s="33" t="s">
        <v>209</v>
      </c>
      <c r="C14" s="34">
        <v>2011</v>
      </c>
      <c r="D14" s="95">
        <v>2528111000</v>
      </c>
      <c r="E14" s="96">
        <v>2965685000</v>
      </c>
    </row>
    <row r="15" spans="2:8" ht="15" x14ac:dyDescent="0.25">
      <c r="B15" s="33" t="s">
        <v>210</v>
      </c>
      <c r="C15" s="34">
        <v>2011</v>
      </c>
      <c r="D15" s="95">
        <v>2330516179</v>
      </c>
      <c r="E15" s="96">
        <v>4238983754</v>
      </c>
    </row>
    <row r="16" spans="2:8" ht="15" x14ac:dyDescent="0.25">
      <c r="B16" s="33" t="s">
        <v>211</v>
      </c>
      <c r="C16" s="34">
        <v>2011</v>
      </c>
      <c r="D16" s="95">
        <v>2366016000</v>
      </c>
      <c r="E16" s="96">
        <v>4856806000</v>
      </c>
    </row>
    <row r="17" spans="2:5" ht="15" x14ac:dyDescent="0.25">
      <c r="B17" s="33" t="s">
        <v>212</v>
      </c>
      <c r="C17" s="34">
        <v>2011</v>
      </c>
      <c r="D17" s="95">
        <v>2828290989</v>
      </c>
      <c r="E17" s="96">
        <v>8031315989</v>
      </c>
    </row>
    <row r="18" spans="2:5" ht="15" x14ac:dyDescent="0.25">
      <c r="B18" s="33" t="s">
        <v>213</v>
      </c>
      <c r="C18" s="34">
        <v>2011</v>
      </c>
      <c r="D18" s="95">
        <v>2926600167</v>
      </c>
      <c r="E18" s="96">
        <v>5997164484</v>
      </c>
    </row>
    <row r="19" spans="2:5" ht="15" x14ac:dyDescent="0.25">
      <c r="B19" s="33" t="s">
        <v>214</v>
      </c>
      <c r="C19" s="34">
        <v>2011</v>
      </c>
      <c r="D19" s="95">
        <v>2180079125</v>
      </c>
      <c r="E19" s="96">
        <v>3636963757</v>
      </c>
    </row>
    <row r="20" spans="2:5" ht="15" x14ac:dyDescent="0.25">
      <c r="B20" s="33" t="s">
        <v>215</v>
      </c>
      <c r="C20" s="34">
        <v>2011</v>
      </c>
      <c r="D20" s="95">
        <v>4931499145</v>
      </c>
      <c r="E20" s="96">
        <v>7966363703</v>
      </c>
    </row>
    <row r="21" spans="2:5" ht="15" x14ac:dyDescent="0.25">
      <c r="B21" s="33" t="s">
        <v>216</v>
      </c>
      <c r="C21" s="34">
        <v>2011</v>
      </c>
      <c r="D21" s="95">
        <v>3593066000</v>
      </c>
      <c r="E21" s="96">
        <v>6239016000</v>
      </c>
    </row>
    <row r="22" spans="2:5" ht="15" x14ac:dyDescent="0.25">
      <c r="B22" s="33" t="s">
        <v>217</v>
      </c>
      <c r="C22" s="34">
        <v>2011</v>
      </c>
      <c r="D22" s="95">
        <v>2567042005</v>
      </c>
      <c r="E22" s="96">
        <v>6114233489</v>
      </c>
    </row>
    <row r="23" spans="2:5" ht="15" x14ac:dyDescent="0.25">
      <c r="B23" s="33" t="s">
        <v>218</v>
      </c>
      <c r="C23" s="34">
        <v>2011</v>
      </c>
      <c r="D23" s="95">
        <v>12587515131</v>
      </c>
      <c r="E23" s="96">
        <v>25330819991</v>
      </c>
    </row>
    <row r="24" spans="2:5" ht="15" x14ac:dyDescent="0.25">
      <c r="B24" s="33" t="s">
        <v>219</v>
      </c>
      <c r="C24" s="34">
        <v>2011</v>
      </c>
      <c r="D24" s="95">
        <v>2815408000</v>
      </c>
      <c r="E24" s="96">
        <v>7821027000</v>
      </c>
    </row>
    <row r="25" spans="2:5" ht="15" x14ac:dyDescent="0.25">
      <c r="B25" s="33" t="s">
        <v>220</v>
      </c>
      <c r="C25" s="34">
        <v>2011</v>
      </c>
      <c r="D25" s="95">
        <v>4054944000</v>
      </c>
      <c r="E25" s="96">
        <v>9429663000</v>
      </c>
    </row>
    <row r="26" spans="2:5" ht="15" x14ac:dyDescent="0.25">
      <c r="B26" s="33" t="s">
        <v>221</v>
      </c>
      <c r="C26" s="34">
        <v>2011</v>
      </c>
      <c r="D26" s="95">
        <v>4986678000</v>
      </c>
      <c r="E26" s="96">
        <v>8799842000</v>
      </c>
    </row>
    <row r="27" spans="2:5" ht="15" x14ac:dyDescent="0.25">
      <c r="B27" s="33" t="s">
        <v>222</v>
      </c>
      <c r="C27" s="34">
        <v>2011</v>
      </c>
      <c r="D27" s="95">
        <v>3648423000</v>
      </c>
      <c r="E27" s="96">
        <v>6232290000</v>
      </c>
    </row>
    <row r="28" spans="2:5" ht="15" x14ac:dyDescent="0.25">
      <c r="B28" s="33" t="s">
        <v>223</v>
      </c>
      <c r="C28" s="34">
        <v>2011</v>
      </c>
      <c r="D28" s="95">
        <v>75263491113</v>
      </c>
      <c r="E28" s="96">
        <v>100022312367</v>
      </c>
    </row>
    <row r="29" spans="2:5" ht="15" x14ac:dyDescent="0.25">
      <c r="B29" s="33" t="s">
        <v>224</v>
      </c>
      <c r="C29" s="34">
        <v>2011</v>
      </c>
      <c r="D29" s="95">
        <v>7643300000</v>
      </c>
      <c r="E29" s="96">
        <v>17650439048</v>
      </c>
    </row>
    <row r="30" spans="2:5" ht="15" x14ac:dyDescent="0.25">
      <c r="B30" s="33" t="s">
        <v>225</v>
      </c>
      <c r="C30" s="34">
        <v>2011</v>
      </c>
      <c r="D30" s="95">
        <v>1393505488</v>
      </c>
      <c r="E30" s="96">
        <v>5539313485</v>
      </c>
    </row>
    <row r="31" spans="2:5" ht="15" x14ac:dyDescent="0.25">
      <c r="B31" s="33" t="s">
        <v>226</v>
      </c>
      <c r="C31" s="34">
        <v>2011</v>
      </c>
      <c r="D31" s="95">
        <v>4183019403</v>
      </c>
      <c r="E31" s="96">
        <v>8876815166</v>
      </c>
    </row>
    <row r="32" spans="2:5" ht="15" x14ac:dyDescent="0.25">
      <c r="B32" s="33" t="s">
        <v>207</v>
      </c>
      <c r="C32" s="34">
        <v>2012</v>
      </c>
      <c r="D32" s="95">
        <v>8902827083</v>
      </c>
      <c r="E32" s="96">
        <v>25494625905</v>
      </c>
    </row>
    <row r="33" spans="2:5" ht="15" x14ac:dyDescent="0.25">
      <c r="B33" s="33" t="s">
        <v>208</v>
      </c>
      <c r="C33" s="34">
        <v>2012</v>
      </c>
      <c r="D33" s="95">
        <v>3158322629</v>
      </c>
      <c r="E33" s="96">
        <v>4480682726</v>
      </c>
    </row>
    <row r="34" spans="2:5" ht="15" x14ac:dyDescent="0.25">
      <c r="B34" s="33" t="s">
        <v>209</v>
      </c>
      <c r="C34" s="34">
        <v>2012</v>
      </c>
      <c r="D34" s="95">
        <v>2620324000</v>
      </c>
      <c r="E34" s="96">
        <v>3616738000</v>
      </c>
    </row>
    <row r="35" spans="2:5" ht="15" x14ac:dyDescent="0.25">
      <c r="B35" s="33" t="s">
        <v>210</v>
      </c>
      <c r="C35" s="34">
        <v>2012</v>
      </c>
      <c r="D35" s="95">
        <v>2100140330</v>
      </c>
      <c r="E35" s="96">
        <v>4172381587</v>
      </c>
    </row>
    <row r="36" spans="2:5" ht="15" x14ac:dyDescent="0.25">
      <c r="B36" s="33" t="s">
        <v>211</v>
      </c>
      <c r="C36" s="34">
        <v>2012</v>
      </c>
      <c r="D36" s="95">
        <v>2407559935</v>
      </c>
      <c r="E36" s="96">
        <v>3777985880</v>
      </c>
    </row>
    <row r="37" spans="2:5" ht="15" x14ac:dyDescent="0.25">
      <c r="B37" s="33" t="s">
        <v>212</v>
      </c>
      <c r="C37" s="34">
        <v>2012</v>
      </c>
      <c r="D37" s="95">
        <v>2748880570</v>
      </c>
      <c r="E37" s="96">
        <v>8239307904</v>
      </c>
    </row>
    <row r="38" spans="2:5" ht="15" x14ac:dyDescent="0.25">
      <c r="B38" s="33" t="s">
        <v>213</v>
      </c>
      <c r="C38" s="34">
        <v>2012</v>
      </c>
      <c r="D38" s="95">
        <v>4193100000</v>
      </c>
      <c r="E38" s="96">
        <v>4303957234</v>
      </c>
    </row>
    <row r="39" spans="2:5" ht="15" x14ac:dyDescent="0.25">
      <c r="B39" s="33" t="s">
        <v>214</v>
      </c>
      <c r="C39" s="34">
        <v>2012</v>
      </c>
      <c r="D39" s="95">
        <v>2094150150</v>
      </c>
      <c r="E39" s="96">
        <v>3785945512</v>
      </c>
    </row>
    <row r="40" spans="2:5" ht="15" x14ac:dyDescent="0.25">
      <c r="B40" s="33" t="s">
        <v>215</v>
      </c>
      <c r="C40" s="34">
        <v>2012</v>
      </c>
      <c r="D40" s="95">
        <v>4401774000</v>
      </c>
      <c r="E40" s="96">
        <v>7425211000</v>
      </c>
    </row>
    <row r="41" spans="2:5" ht="15" x14ac:dyDescent="0.25">
      <c r="B41" s="33" t="s">
        <v>216</v>
      </c>
      <c r="C41" s="34">
        <v>2012</v>
      </c>
      <c r="D41" s="95">
        <v>4773648181</v>
      </c>
      <c r="E41" s="96">
        <v>6732351931</v>
      </c>
    </row>
    <row r="42" spans="2:5" ht="15" x14ac:dyDescent="0.25">
      <c r="B42" s="33" t="s">
        <v>217</v>
      </c>
      <c r="C42" s="34">
        <v>2012</v>
      </c>
      <c r="D42" s="95">
        <v>2487659004</v>
      </c>
      <c r="E42" s="96">
        <v>5298480303</v>
      </c>
    </row>
    <row r="43" spans="2:5" ht="15" x14ac:dyDescent="0.25">
      <c r="B43" s="33" t="s">
        <v>218</v>
      </c>
      <c r="C43" s="34">
        <v>2012</v>
      </c>
      <c r="D43" s="95">
        <v>14716167311</v>
      </c>
      <c r="E43" s="96">
        <v>21214328138</v>
      </c>
    </row>
    <row r="44" spans="2:5" ht="15" x14ac:dyDescent="0.25">
      <c r="B44" s="33" t="s">
        <v>219</v>
      </c>
      <c r="C44" s="34">
        <v>2012</v>
      </c>
      <c r="D44" s="95">
        <v>3518205000</v>
      </c>
      <c r="E44" s="96">
        <v>4328139000</v>
      </c>
    </row>
    <row r="45" spans="2:5" ht="15" x14ac:dyDescent="0.25">
      <c r="B45" s="33" t="s">
        <v>220</v>
      </c>
      <c r="C45" s="34">
        <v>2012</v>
      </c>
      <c r="D45" s="95">
        <v>4428653581</v>
      </c>
      <c r="E45" s="96">
        <v>5656623139</v>
      </c>
    </row>
    <row r="46" spans="2:5" ht="15" x14ac:dyDescent="0.25">
      <c r="B46" s="33" t="s">
        <v>221</v>
      </c>
      <c r="C46" s="34">
        <v>2012</v>
      </c>
      <c r="D46" s="95">
        <v>5295230000</v>
      </c>
      <c r="E46" s="96">
        <v>7944656000</v>
      </c>
    </row>
    <row r="47" spans="2:5" ht="15" x14ac:dyDescent="0.25">
      <c r="B47" s="33" t="s">
        <v>222</v>
      </c>
      <c r="C47" s="34">
        <v>2012</v>
      </c>
      <c r="D47" s="95">
        <v>3644841000</v>
      </c>
      <c r="E47" s="96">
        <v>7244575000</v>
      </c>
    </row>
    <row r="48" spans="2:5" ht="15" x14ac:dyDescent="0.25">
      <c r="B48" s="33" t="s">
        <v>223</v>
      </c>
      <c r="C48" s="34">
        <v>2012</v>
      </c>
      <c r="D48" s="95">
        <v>70644052304</v>
      </c>
      <c r="E48" s="96">
        <v>101840742413</v>
      </c>
    </row>
    <row r="49" spans="2:5" ht="15" x14ac:dyDescent="0.25">
      <c r="B49" s="33" t="s">
        <v>224</v>
      </c>
      <c r="C49" s="34">
        <v>2012</v>
      </c>
      <c r="D49" s="95">
        <v>7738700000</v>
      </c>
      <c r="E49" s="96">
        <v>18650916330</v>
      </c>
    </row>
    <row r="50" spans="2:5" ht="15" x14ac:dyDescent="0.25">
      <c r="B50" s="33" t="s">
        <v>225</v>
      </c>
      <c r="C50" s="34">
        <v>2012</v>
      </c>
      <c r="D50" s="95">
        <v>1478274177</v>
      </c>
      <c r="E50" s="96">
        <v>4679466072</v>
      </c>
    </row>
    <row r="51" spans="2:5" ht="15" x14ac:dyDescent="0.25">
      <c r="B51" s="33" t="s">
        <v>226</v>
      </c>
      <c r="C51" s="34">
        <v>2012</v>
      </c>
      <c r="D51" s="95">
        <v>4301600000</v>
      </c>
      <c r="E51" s="96">
        <v>9221002531</v>
      </c>
    </row>
    <row r="52" spans="2:5" ht="15" x14ac:dyDescent="0.25">
      <c r="B52" s="33" t="s">
        <v>207</v>
      </c>
      <c r="C52" s="34">
        <v>2013</v>
      </c>
      <c r="D52" s="95">
        <v>8602184427</v>
      </c>
      <c r="E52" s="96">
        <v>22982953861</v>
      </c>
    </row>
    <row r="53" spans="2:5" ht="15" x14ac:dyDescent="0.25">
      <c r="B53" s="33" t="s">
        <v>208</v>
      </c>
      <c r="C53" s="34">
        <v>2013</v>
      </c>
      <c r="D53" s="95">
        <v>3441206979</v>
      </c>
      <c r="E53" s="96">
        <v>5715675812</v>
      </c>
    </row>
    <row r="54" spans="2:5" ht="15" x14ac:dyDescent="0.25">
      <c r="B54" s="33" t="s">
        <v>209</v>
      </c>
      <c r="C54" s="34">
        <v>2013</v>
      </c>
      <c r="D54" s="95">
        <v>3075687000</v>
      </c>
      <c r="E54" s="96">
        <v>4186003000</v>
      </c>
    </row>
    <row r="55" spans="2:5" ht="15" x14ac:dyDescent="0.25">
      <c r="B55" s="33" t="s">
        <v>210</v>
      </c>
      <c r="C55" s="34">
        <v>2013</v>
      </c>
      <c r="D55" s="95">
        <v>2528471940</v>
      </c>
      <c r="E55" s="96">
        <v>4077780012</v>
      </c>
    </row>
    <row r="56" spans="2:5" ht="15" x14ac:dyDescent="0.25">
      <c r="B56" s="33" t="s">
        <v>211</v>
      </c>
      <c r="C56" s="34">
        <v>2013</v>
      </c>
      <c r="D56" s="95">
        <v>2951300000</v>
      </c>
      <c r="E56" s="96">
        <v>4916531464</v>
      </c>
    </row>
    <row r="57" spans="2:5" ht="15" x14ac:dyDescent="0.25">
      <c r="B57" s="33" t="s">
        <v>212</v>
      </c>
      <c r="C57" s="34">
        <v>2013</v>
      </c>
      <c r="D57" s="95">
        <v>3128345903</v>
      </c>
      <c r="E57" s="96">
        <v>7495536958</v>
      </c>
    </row>
    <row r="58" spans="2:5" ht="15" x14ac:dyDescent="0.25">
      <c r="B58" s="33" t="s">
        <v>213</v>
      </c>
      <c r="C58" s="34">
        <v>2013</v>
      </c>
      <c r="D58" s="95">
        <v>3322756000</v>
      </c>
      <c r="E58" s="96">
        <v>7434470103</v>
      </c>
    </row>
    <row r="59" spans="2:5" ht="15" x14ac:dyDescent="0.25">
      <c r="B59" s="33" t="s">
        <v>214</v>
      </c>
      <c r="C59" s="34">
        <v>2013</v>
      </c>
      <c r="D59" s="95">
        <v>2329734134</v>
      </c>
      <c r="E59" s="96">
        <v>4147711113</v>
      </c>
    </row>
    <row r="60" spans="2:5" ht="15" x14ac:dyDescent="0.25">
      <c r="B60" s="33" t="s">
        <v>215</v>
      </c>
      <c r="C60" s="34">
        <v>2013</v>
      </c>
      <c r="D60" s="95">
        <v>4153758000</v>
      </c>
      <c r="E60" s="96">
        <v>7394855000</v>
      </c>
    </row>
    <row r="61" spans="2:5" ht="15" x14ac:dyDescent="0.25">
      <c r="B61" s="33" t="s">
        <v>216</v>
      </c>
      <c r="C61" s="34">
        <v>2013</v>
      </c>
      <c r="D61" s="95">
        <v>4158030187</v>
      </c>
      <c r="E61" s="96">
        <v>8307479692</v>
      </c>
    </row>
    <row r="62" spans="2:5" ht="15" x14ac:dyDescent="0.25">
      <c r="B62" s="33" t="s">
        <v>217</v>
      </c>
      <c r="C62" s="34">
        <v>2013</v>
      </c>
      <c r="D62" s="95">
        <v>3251956001</v>
      </c>
      <c r="E62" s="96">
        <v>6616649110</v>
      </c>
    </row>
    <row r="63" spans="2:5" ht="15" x14ac:dyDescent="0.25">
      <c r="B63" s="33" t="s">
        <v>218</v>
      </c>
      <c r="C63" s="34">
        <v>2013</v>
      </c>
      <c r="D63" s="95">
        <v>14648115560</v>
      </c>
      <c r="E63" s="96">
        <v>24798818357</v>
      </c>
    </row>
    <row r="64" spans="2:5" ht="15" x14ac:dyDescent="0.25">
      <c r="B64" s="33" t="s">
        <v>219</v>
      </c>
      <c r="C64" s="34">
        <v>2013</v>
      </c>
      <c r="D64" s="95">
        <v>3660568000</v>
      </c>
      <c r="E64" s="96">
        <v>5759263000</v>
      </c>
    </row>
    <row r="65" spans="2:5" ht="15" x14ac:dyDescent="0.25">
      <c r="B65" s="33" t="s">
        <v>220</v>
      </c>
      <c r="C65" s="34">
        <v>2013</v>
      </c>
      <c r="D65" s="95">
        <v>4928692915</v>
      </c>
      <c r="E65" s="96">
        <v>6355552846</v>
      </c>
    </row>
    <row r="66" spans="2:5" ht="15" x14ac:dyDescent="0.25">
      <c r="B66" s="33" t="s">
        <v>221</v>
      </c>
      <c r="C66" s="34">
        <v>2013</v>
      </c>
      <c r="D66" s="95">
        <v>6251059000</v>
      </c>
      <c r="E66" s="96">
        <v>10789244000</v>
      </c>
    </row>
    <row r="67" spans="2:5" ht="15" x14ac:dyDescent="0.25">
      <c r="B67" s="33" t="s">
        <v>222</v>
      </c>
      <c r="C67" s="34">
        <v>2013</v>
      </c>
      <c r="D67" s="95">
        <v>3922594000</v>
      </c>
      <c r="E67" s="96">
        <v>10870224000</v>
      </c>
    </row>
    <row r="68" spans="2:5" ht="15" x14ac:dyDescent="0.25">
      <c r="B68" s="33" t="s">
        <v>223</v>
      </c>
      <c r="C68" s="34">
        <v>2013</v>
      </c>
      <c r="D68" s="95">
        <v>83326407393</v>
      </c>
      <c r="E68" s="96">
        <v>127191649044</v>
      </c>
    </row>
    <row r="69" spans="2:5" ht="15" x14ac:dyDescent="0.25">
      <c r="B69" s="33" t="s">
        <v>224</v>
      </c>
      <c r="C69" s="34">
        <v>2013</v>
      </c>
      <c r="D69" s="95">
        <v>9984800000</v>
      </c>
      <c r="E69" s="96">
        <v>20690843749</v>
      </c>
    </row>
    <row r="70" spans="2:5" ht="15" x14ac:dyDescent="0.25">
      <c r="B70" s="33" t="s">
        <v>225</v>
      </c>
      <c r="C70" s="34">
        <v>2013</v>
      </c>
      <c r="D70" s="95">
        <v>1906280046</v>
      </c>
      <c r="E70" s="96">
        <v>4116101471</v>
      </c>
    </row>
    <row r="71" spans="2:5" ht="15" x14ac:dyDescent="0.25">
      <c r="B71" s="33" t="s">
        <v>226</v>
      </c>
      <c r="C71" s="34">
        <v>2013</v>
      </c>
      <c r="D71" s="95">
        <v>5643929857</v>
      </c>
      <c r="E71" s="96">
        <v>8664020145</v>
      </c>
    </row>
    <row r="72" spans="2:5" ht="15" x14ac:dyDescent="0.25">
      <c r="B72" s="33" t="s">
        <v>207</v>
      </c>
      <c r="C72" s="34">
        <v>2014</v>
      </c>
      <c r="D72" s="95">
        <v>8625361609</v>
      </c>
      <c r="E72" s="96">
        <v>18988659366</v>
      </c>
    </row>
    <row r="73" spans="2:5" ht="15" x14ac:dyDescent="0.25">
      <c r="B73" s="33" t="s">
        <v>208</v>
      </c>
      <c r="C73" s="34">
        <v>2014</v>
      </c>
      <c r="D73" s="95">
        <v>4427850000</v>
      </c>
      <c r="E73" s="96">
        <v>6446948570</v>
      </c>
    </row>
    <row r="74" spans="2:5" ht="15" x14ac:dyDescent="0.25">
      <c r="B74" s="33" t="s">
        <v>209</v>
      </c>
      <c r="C74" s="34">
        <v>2014</v>
      </c>
      <c r="D74" s="95">
        <v>3463849000</v>
      </c>
      <c r="E74" s="96">
        <v>3624629000</v>
      </c>
    </row>
    <row r="75" spans="2:5" ht="15" x14ac:dyDescent="0.25">
      <c r="B75" s="33" t="s">
        <v>210</v>
      </c>
      <c r="C75" s="34">
        <v>2014</v>
      </c>
      <c r="D75" s="95">
        <v>2829160504</v>
      </c>
      <c r="E75" s="96">
        <v>4924405342</v>
      </c>
    </row>
    <row r="76" spans="2:5" ht="15" x14ac:dyDescent="0.25">
      <c r="B76" s="33" t="s">
        <v>211</v>
      </c>
      <c r="C76" s="34">
        <v>2014</v>
      </c>
      <c r="D76" s="95">
        <v>3395766664</v>
      </c>
      <c r="E76" s="96">
        <v>5576752050</v>
      </c>
    </row>
    <row r="77" spans="2:5" ht="15" x14ac:dyDescent="0.25">
      <c r="B77" s="33" t="s">
        <v>212</v>
      </c>
      <c r="C77" s="34">
        <v>2014</v>
      </c>
      <c r="D77" s="95">
        <v>4768254224</v>
      </c>
      <c r="E77" s="96">
        <v>8143119370</v>
      </c>
    </row>
    <row r="78" spans="2:5" ht="15" x14ac:dyDescent="0.25">
      <c r="B78" s="33" t="s">
        <v>213</v>
      </c>
      <c r="C78" s="34">
        <v>2014</v>
      </c>
      <c r="D78" s="95">
        <v>4599288563</v>
      </c>
      <c r="E78" s="96">
        <v>8689279762</v>
      </c>
    </row>
    <row r="79" spans="2:5" ht="15" x14ac:dyDescent="0.25">
      <c r="B79" s="33" t="s">
        <v>214</v>
      </c>
      <c r="C79" s="34">
        <v>2014</v>
      </c>
      <c r="D79" s="95">
        <v>2148800206</v>
      </c>
      <c r="E79" s="96">
        <v>5551728331</v>
      </c>
    </row>
    <row r="80" spans="2:5" ht="15" x14ac:dyDescent="0.25">
      <c r="B80" s="33" t="s">
        <v>215</v>
      </c>
      <c r="C80" s="34">
        <v>2014</v>
      </c>
      <c r="D80" s="95">
        <v>5527802000</v>
      </c>
      <c r="E80" s="96">
        <v>9560177000</v>
      </c>
    </row>
    <row r="81" spans="2:5" ht="15" x14ac:dyDescent="0.25">
      <c r="B81" s="33" t="s">
        <v>216</v>
      </c>
      <c r="C81" s="34">
        <v>2014</v>
      </c>
      <c r="D81" s="95">
        <v>4966296325</v>
      </c>
      <c r="E81" s="96">
        <v>8671614776</v>
      </c>
    </row>
    <row r="82" spans="2:5" ht="15" x14ac:dyDescent="0.25">
      <c r="B82" s="33" t="s">
        <v>217</v>
      </c>
      <c r="C82" s="34">
        <v>2014</v>
      </c>
      <c r="D82" s="95">
        <v>3767883333</v>
      </c>
      <c r="E82" s="96">
        <v>6028689190</v>
      </c>
    </row>
    <row r="83" spans="2:5" ht="15" x14ac:dyDescent="0.25">
      <c r="B83" s="33" t="s">
        <v>218</v>
      </c>
      <c r="C83" s="34">
        <v>2014</v>
      </c>
      <c r="D83" s="95">
        <v>17698624100</v>
      </c>
      <c r="E83" s="96">
        <v>31503757344</v>
      </c>
    </row>
    <row r="84" spans="2:5" ht="15" x14ac:dyDescent="0.25">
      <c r="B84" s="33" t="s">
        <v>219</v>
      </c>
      <c r="C84" s="34">
        <v>2014</v>
      </c>
      <c r="D84" s="95">
        <v>3253772000</v>
      </c>
      <c r="E84" s="96">
        <v>9477744000</v>
      </c>
    </row>
    <row r="85" spans="2:5" ht="15" x14ac:dyDescent="0.25">
      <c r="B85" s="33" t="s">
        <v>220</v>
      </c>
      <c r="C85" s="34">
        <v>2014</v>
      </c>
      <c r="D85" s="95">
        <v>5425660740</v>
      </c>
      <c r="E85" s="96">
        <v>10528457</v>
      </c>
    </row>
    <row r="86" spans="2:5" ht="15" x14ac:dyDescent="0.25">
      <c r="B86" s="33" t="s">
        <v>221</v>
      </c>
      <c r="C86" s="34">
        <v>2014</v>
      </c>
      <c r="D86" s="95">
        <v>7368609000</v>
      </c>
      <c r="E86" s="96">
        <v>15801527000</v>
      </c>
    </row>
    <row r="87" spans="2:5" ht="15" x14ac:dyDescent="0.25">
      <c r="B87" s="33" t="s">
        <v>222</v>
      </c>
      <c r="C87" s="34">
        <v>2014</v>
      </c>
      <c r="D87" s="95">
        <v>4471327000</v>
      </c>
      <c r="E87" s="96">
        <v>12188570000</v>
      </c>
    </row>
    <row r="88" spans="2:5" ht="15" x14ac:dyDescent="0.25">
      <c r="B88" s="33" t="s">
        <v>223</v>
      </c>
      <c r="C88" s="34">
        <v>2014</v>
      </c>
      <c r="D88" s="95">
        <v>92581210723</v>
      </c>
      <c r="E88" s="96">
        <v>136036176717</v>
      </c>
    </row>
    <row r="89" spans="2:5" ht="15" x14ac:dyDescent="0.25">
      <c r="B89" s="33" t="s">
        <v>224</v>
      </c>
      <c r="C89" s="34">
        <v>2014</v>
      </c>
      <c r="D89" s="95">
        <v>11721300000</v>
      </c>
      <c r="E89" s="96">
        <v>17704563922</v>
      </c>
    </row>
    <row r="90" spans="2:5" ht="15" x14ac:dyDescent="0.25">
      <c r="B90" s="33" t="s">
        <v>225</v>
      </c>
      <c r="C90" s="34">
        <v>2014</v>
      </c>
      <c r="D90" s="95">
        <v>2352475555</v>
      </c>
      <c r="E90" s="96">
        <v>4581913013</v>
      </c>
    </row>
    <row r="91" spans="2:5" ht="15" x14ac:dyDescent="0.25">
      <c r="B91" s="33" t="s">
        <v>226</v>
      </c>
      <c r="C91" s="34">
        <v>2014</v>
      </c>
      <c r="D91" s="95">
        <v>6671789036</v>
      </c>
      <c r="E91" s="96">
        <v>10621744148</v>
      </c>
    </row>
    <row r="92" spans="2:5" ht="15" x14ac:dyDescent="0.25">
      <c r="B92" s="33" t="s">
        <v>207</v>
      </c>
      <c r="C92" s="34">
        <v>2015</v>
      </c>
      <c r="D92" s="95">
        <v>14877622684</v>
      </c>
      <c r="E92" s="96">
        <v>22960425096</v>
      </c>
    </row>
    <row r="93" spans="2:5" ht="15" x14ac:dyDescent="0.25">
      <c r="B93" s="33" t="s">
        <v>208</v>
      </c>
      <c r="C93" s="34">
        <v>2015</v>
      </c>
      <c r="D93" s="95">
        <v>4066932885</v>
      </c>
      <c r="E93" s="96">
        <v>5786147709</v>
      </c>
    </row>
    <row r="94" spans="2:5" ht="15" x14ac:dyDescent="0.25">
      <c r="B94" s="33" t="s">
        <v>209</v>
      </c>
      <c r="C94" s="34">
        <v>2015</v>
      </c>
      <c r="D94" s="95">
        <v>3236378000</v>
      </c>
      <c r="E94" s="96">
        <v>7359456000</v>
      </c>
    </row>
    <row r="95" spans="2:5" ht="15" x14ac:dyDescent="0.25">
      <c r="B95" s="33" t="s">
        <v>210</v>
      </c>
      <c r="C95" s="34">
        <v>2015</v>
      </c>
      <c r="D95" s="95">
        <v>2952665000</v>
      </c>
      <c r="E95" s="96">
        <v>6305923634</v>
      </c>
    </row>
    <row r="96" spans="2:5" ht="15" x14ac:dyDescent="0.25">
      <c r="B96" s="33" t="s">
        <v>211</v>
      </c>
      <c r="C96" s="34">
        <v>2015</v>
      </c>
      <c r="D96" s="95">
        <v>3375227101</v>
      </c>
      <c r="E96" s="96">
        <v>6315889344</v>
      </c>
    </row>
    <row r="97" spans="2:5" ht="15" x14ac:dyDescent="0.25">
      <c r="B97" s="33" t="s">
        <v>212</v>
      </c>
      <c r="C97" s="34">
        <v>2015</v>
      </c>
      <c r="D97" s="95">
        <v>5443808668</v>
      </c>
      <c r="E97" s="96">
        <v>10920938386</v>
      </c>
    </row>
    <row r="98" spans="2:5" ht="15" x14ac:dyDescent="0.25">
      <c r="B98" s="33" t="s">
        <v>213</v>
      </c>
      <c r="C98" s="34">
        <v>2015</v>
      </c>
      <c r="D98" s="95">
        <v>4496707509</v>
      </c>
      <c r="E98" s="96">
        <v>8249322265</v>
      </c>
    </row>
    <row r="99" spans="2:5" ht="15" x14ac:dyDescent="0.25">
      <c r="B99" s="33" t="s">
        <v>214</v>
      </c>
      <c r="C99" s="34">
        <v>2015</v>
      </c>
      <c r="D99" s="95">
        <v>2680421419</v>
      </c>
      <c r="E99" s="96">
        <v>7204584698</v>
      </c>
    </row>
    <row r="100" spans="2:5" ht="15" x14ac:dyDescent="0.25">
      <c r="B100" s="33" t="s">
        <v>215</v>
      </c>
      <c r="C100" s="34">
        <v>2015</v>
      </c>
      <c r="D100" s="95">
        <v>5445852000</v>
      </c>
      <c r="E100" s="96">
        <v>10972530000</v>
      </c>
    </row>
    <row r="101" spans="2:5" ht="15" x14ac:dyDescent="0.25">
      <c r="B101" s="33" t="s">
        <v>216</v>
      </c>
      <c r="C101" s="34">
        <v>2015</v>
      </c>
      <c r="D101" s="95">
        <v>5690613130</v>
      </c>
      <c r="E101" s="96">
        <v>11302004406</v>
      </c>
    </row>
    <row r="102" spans="2:5" ht="15" x14ac:dyDescent="0.25">
      <c r="B102" s="33" t="s">
        <v>217</v>
      </c>
      <c r="C102" s="34">
        <v>2015</v>
      </c>
      <c r="D102" s="95">
        <v>4382007001</v>
      </c>
      <c r="E102" s="96">
        <v>7166185930</v>
      </c>
    </row>
    <row r="103" spans="2:5" ht="15" x14ac:dyDescent="0.25">
      <c r="B103" s="33" t="s">
        <v>218</v>
      </c>
      <c r="C103" s="34">
        <v>2015</v>
      </c>
      <c r="D103" s="95">
        <v>19154520417</v>
      </c>
      <c r="E103" s="96">
        <v>37460093200</v>
      </c>
    </row>
    <row r="104" spans="2:5" ht="15" x14ac:dyDescent="0.25">
      <c r="B104" s="33" t="s">
        <v>219</v>
      </c>
      <c r="C104" s="34">
        <v>2015</v>
      </c>
      <c r="D104" s="95">
        <v>3657272000</v>
      </c>
      <c r="E104" s="96">
        <v>12120277000</v>
      </c>
    </row>
    <row r="105" spans="2:5" ht="15" x14ac:dyDescent="0.25">
      <c r="B105" s="33" t="s">
        <v>220</v>
      </c>
      <c r="C105" s="34">
        <v>2015</v>
      </c>
      <c r="D105" s="95">
        <v>5437874099</v>
      </c>
      <c r="E105" s="96">
        <v>11512360043</v>
      </c>
    </row>
    <row r="106" spans="2:5" ht="15" x14ac:dyDescent="0.25">
      <c r="B106" s="33" t="s">
        <v>221</v>
      </c>
      <c r="C106" s="34">
        <v>2015</v>
      </c>
      <c r="D106" s="95">
        <v>7673877000</v>
      </c>
      <c r="E106" s="96">
        <v>16802495000</v>
      </c>
    </row>
    <row r="107" spans="2:5" ht="15" x14ac:dyDescent="0.25">
      <c r="B107" s="33" t="s">
        <v>222</v>
      </c>
      <c r="C107" s="34">
        <v>2015</v>
      </c>
      <c r="D107" s="95">
        <v>5389857000</v>
      </c>
      <c r="E107" s="96">
        <v>13728247000</v>
      </c>
    </row>
    <row r="108" spans="2:5" ht="15" x14ac:dyDescent="0.25">
      <c r="B108" s="33" t="s">
        <v>223</v>
      </c>
      <c r="C108" s="34">
        <v>2015</v>
      </c>
      <c r="D108" s="95">
        <v>101380153979</v>
      </c>
      <c r="E108" s="96">
        <v>148859846648</v>
      </c>
    </row>
    <row r="109" spans="2:5" ht="15" x14ac:dyDescent="0.25">
      <c r="B109" s="33" t="s">
        <v>224</v>
      </c>
      <c r="C109" s="34">
        <v>2015</v>
      </c>
      <c r="D109" s="95">
        <v>11433300000</v>
      </c>
      <c r="E109" s="96">
        <v>20387275281</v>
      </c>
    </row>
    <row r="110" spans="2:5" ht="15" x14ac:dyDescent="0.25">
      <c r="B110" s="33" t="s">
        <v>225</v>
      </c>
      <c r="C110" s="34">
        <v>2015</v>
      </c>
      <c r="D110" s="95">
        <v>2310768617</v>
      </c>
      <c r="E110" s="96">
        <v>6535931483</v>
      </c>
    </row>
    <row r="111" spans="2:5" ht="15" x14ac:dyDescent="0.25">
      <c r="B111" s="33" t="s">
        <v>226</v>
      </c>
      <c r="C111" s="34">
        <v>2015</v>
      </c>
      <c r="D111" s="95">
        <v>7216440573</v>
      </c>
      <c r="E111" s="96">
        <v>15023557983</v>
      </c>
    </row>
    <row r="112" spans="2:5" ht="15" x14ac:dyDescent="0.25">
      <c r="B112" s="33" t="s">
        <v>207</v>
      </c>
      <c r="C112" s="34">
        <v>2016</v>
      </c>
      <c r="D112" s="95">
        <v>15761213846</v>
      </c>
      <c r="E112" s="96">
        <v>19322048124</v>
      </c>
    </row>
    <row r="113" spans="2:5" ht="15" x14ac:dyDescent="0.25">
      <c r="B113" s="33" t="s">
        <v>208</v>
      </c>
      <c r="C113" s="34">
        <v>2016</v>
      </c>
      <c r="D113" s="95">
        <v>4470278784</v>
      </c>
      <c r="E113" s="96">
        <v>5410646655</v>
      </c>
    </row>
    <row r="114" spans="2:5" ht="15" x14ac:dyDescent="0.25">
      <c r="B114" s="33" t="s">
        <v>209</v>
      </c>
      <c r="C114" s="34">
        <v>2016</v>
      </c>
      <c r="D114" s="95">
        <v>2713001385</v>
      </c>
      <c r="E114" s="96">
        <v>4810364326</v>
      </c>
    </row>
    <row r="115" spans="2:5" ht="15" x14ac:dyDescent="0.25">
      <c r="B115" s="33" t="s">
        <v>210</v>
      </c>
      <c r="C115" s="34">
        <v>2016</v>
      </c>
      <c r="D115" s="95">
        <v>3295697336</v>
      </c>
      <c r="E115" s="96">
        <v>4543354304</v>
      </c>
    </row>
    <row r="116" spans="2:5" ht="15" x14ac:dyDescent="0.25">
      <c r="B116" s="33" t="s">
        <v>211</v>
      </c>
      <c r="C116" s="34">
        <v>2016</v>
      </c>
      <c r="D116" s="95">
        <v>3640422201</v>
      </c>
      <c r="E116" s="96">
        <v>4865433309</v>
      </c>
    </row>
    <row r="117" spans="2:5" ht="15" x14ac:dyDescent="0.25">
      <c r="B117" s="33" t="s">
        <v>212</v>
      </c>
      <c r="C117" s="34">
        <v>2016</v>
      </c>
      <c r="D117" s="95">
        <v>5482979208</v>
      </c>
      <c r="E117" s="96">
        <v>8945061250</v>
      </c>
    </row>
    <row r="118" spans="2:5" ht="15" x14ac:dyDescent="0.25">
      <c r="B118" s="33" t="s">
        <v>213</v>
      </c>
      <c r="C118" s="34">
        <v>2016</v>
      </c>
      <c r="D118" s="95">
        <v>5512041280</v>
      </c>
      <c r="E118" s="96">
        <v>6979449265</v>
      </c>
    </row>
    <row r="119" spans="2:5" ht="15" x14ac:dyDescent="0.25">
      <c r="B119" s="33" t="s">
        <v>214</v>
      </c>
      <c r="C119" s="34">
        <v>2016</v>
      </c>
      <c r="D119" s="95">
        <v>2605432098</v>
      </c>
      <c r="E119" s="96">
        <v>6002338533</v>
      </c>
    </row>
    <row r="120" spans="2:5" ht="15" x14ac:dyDescent="0.25">
      <c r="B120" s="33" t="s">
        <v>215</v>
      </c>
      <c r="C120" s="34">
        <v>2016</v>
      </c>
      <c r="D120" s="95">
        <v>5762416000</v>
      </c>
      <c r="E120" s="96">
        <v>12776979000</v>
      </c>
    </row>
    <row r="121" spans="2:5" ht="15" x14ac:dyDescent="0.25">
      <c r="B121" s="33" t="s">
        <v>216</v>
      </c>
      <c r="C121" s="34">
        <v>2016</v>
      </c>
      <c r="D121" s="95">
        <v>5809776464</v>
      </c>
      <c r="E121" s="96">
        <v>14280332550</v>
      </c>
    </row>
    <row r="122" spans="2:5" ht="15" x14ac:dyDescent="0.25">
      <c r="B122" s="33" t="s">
        <v>217</v>
      </c>
      <c r="C122" s="34">
        <v>2016</v>
      </c>
      <c r="D122" s="95">
        <v>4508463456</v>
      </c>
      <c r="E122" s="96">
        <v>5830147445</v>
      </c>
    </row>
    <row r="123" spans="2:5" ht="15" x14ac:dyDescent="0.25">
      <c r="B123" s="33" t="s">
        <v>218</v>
      </c>
      <c r="C123" s="34">
        <v>2016</v>
      </c>
      <c r="D123" s="95">
        <v>19487507000</v>
      </c>
      <c r="E123" s="96">
        <v>25017693000</v>
      </c>
    </row>
    <row r="124" spans="2:5" ht="15" x14ac:dyDescent="0.25">
      <c r="B124" s="33" t="s">
        <v>219</v>
      </c>
      <c r="C124" s="34">
        <v>2016</v>
      </c>
      <c r="D124" s="95">
        <v>3023272000</v>
      </c>
      <c r="E124" s="96">
        <v>5740693000</v>
      </c>
    </row>
    <row r="125" spans="2:5" ht="15" x14ac:dyDescent="0.25">
      <c r="B125" s="33" t="s">
        <v>220</v>
      </c>
      <c r="C125" s="34">
        <v>2016</v>
      </c>
      <c r="D125" s="95">
        <v>5875384791</v>
      </c>
      <c r="E125" s="96">
        <v>6456583147</v>
      </c>
    </row>
    <row r="126" spans="2:5" ht="15" x14ac:dyDescent="0.25">
      <c r="B126" s="33" t="s">
        <v>221</v>
      </c>
      <c r="C126" s="34">
        <v>2016</v>
      </c>
      <c r="D126" s="95">
        <v>7798176000</v>
      </c>
      <c r="E126" s="96">
        <v>12266909000</v>
      </c>
    </row>
    <row r="127" spans="2:5" ht="15" x14ac:dyDescent="0.25">
      <c r="B127" s="33" t="s">
        <v>222</v>
      </c>
      <c r="C127" s="34">
        <v>2016</v>
      </c>
      <c r="D127" s="95">
        <v>5275835000</v>
      </c>
      <c r="E127" s="96">
        <v>7115679000</v>
      </c>
    </row>
    <row r="128" spans="2:5" ht="15" x14ac:dyDescent="0.25">
      <c r="B128" s="33" t="s">
        <v>223</v>
      </c>
      <c r="C128" s="34">
        <v>2016</v>
      </c>
      <c r="D128" s="95">
        <v>113390981846</v>
      </c>
      <c r="E128" s="96">
        <v>183400348580</v>
      </c>
    </row>
    <row r="129" spans="2:5" ht="15" x14ac:dyDescent="0.25">
      <c r="B129" s="33" t="s">
        <v>224</v>
      </c>
      <c r="C129" s="34">
        <v>2016</v>
      </c>
      <c r="D129" s="95">
        <v>12177300000</v>
      </c>
      <c r="E129" s="96">
        <v>16969716537</v>
      </c>
    </row>
    <row r="130" spans="2:5" ht="15" x14ac:dyDescent="0.25">
      <c r="B130" s="33" t="s">
        <v>225</v>
      </c>
      <c r="C130" s="34">
        <v>2016</v>
      </c>
      <c r="D130" s="95">
        <v>3432090000</v>
      </c>
      <c r="E130" s="96">
        <v>5758191517</v>
      </c>
    </row>
    <row r="131" spans="2:5" ht="15" x14ac:dyDescent="0.25">
      <c r="B131" s="33" t="s">
        <v>226</v>
      </c>
      <c r="C131" s="34">
        <v>2016</v>
      </c>
      <c r="D131" s="95">
        <v>7192731538</v>
      </c>
      <c r="E131" s="96">
        <v>10020148474</v>
      </c>
    </row>
    <row r="132" spans="2:5" ht="15" x14ac:dyDescent="0.25">
      <c r="B132" s="33" t="s">
        <v>207</v>
      </c>
      <c r="C132" s="34">
        <v>2017</v>
      </c>
      <c r="D132" s="396" t="s">
        <v>245</v>
      </c>
      <c r="E132" s="96">
        <v>30228019880</v>
      </c>
    </row>
    <row r="133" spans="2:5" ht="15" x14ac:dyDescent="0.25">
      <c r="B133" s="33" t="s">
        <v>208</v>
      </c>
      <c r="C133" s="34">
        <v>2017</v>
      </c>
      <c r="D133" s="396" t="s">
        <v>246</v>
      </c>
      <c r="E133" s="96">
        <v>7146504483</v>
      </c>
    </row>
    <row r="134" spans="2:5" ht="15" x14ac:dyDescent="0.25">
      <c r="B134" s="33" t="s">
        <v>209</v>
      </c>
      <c r="C134" s="34">
        <v>2017</v>
      </c>
      <c r="D134" s="396" t="s">
        <v>247</v>
      </c>
      <c r="E134" s="96">
        <v>5010131764</v>
      </c>
    </row>
    <row r="135" spans="2:5" ht="15" x14ac:dyDescent="0.25">
      <c r="B135" s="33" t="s">
        <v>210</v>
      </c>
      <c r="C135" s="34">
        <v>2017</v>
      </c>
      <c r="D135" s="396" t="s">
        <v>248</v>
      </c>
      <c r="E135" s="96">
        <v>4964123619</v>
      </c>
    </row>
    <row r="136" spans="2:5" ht="15" x14ac:dyDescent="0.25">
      <c r="B136" s="33" t="s">
        <v>211</v>
      </c>
      <c r="C136" s="34">
        <v>2017</v>
      </c>
      <c r="D136" s="396" t="s">
        <v>249</v>
      </c>
      <c r="E136" s="96">
        <v>6335557555</v>
      </c>
    </row>
    <row r="137" spans="2:5" ht="15" x14ac:dyDescent="0.25">
      <c r="B137" s="33" t="s">
        <v>212</v>
      </c>
      <c r="C137" s="34">
        <v>2017</v>
      </c>
      <c r="D137" s="396" t="s">
        <v>250</v>
      </c>
      <c r="E137" s="96">
        <v>8090465071</v>
      </c>
    </row>
    <row r="138" spans="2:5" ht="15" x14ac:dyDescent="0.25">
      <c r="B138" s="33" t="s">
        <v>213</v>
      </c>
      <c r="C138" s="34">
        <v>2017</v>
      </c>
      <c r="D138" s="396" t="s">
        <v>251</v>
      </c>
      <c r="E138" s="96">
        <v>8523109184</v>
      </c>
    </row>
    <row r="139" spans="2:5" ht="15" x14ac:dyDescent="0.25">
      <c r="B139" s="33" t="s">
        <v>214</v>
      </c>
      <c r="C139" s="34">
        <v>2017</v>
      </c>
      <c r="D139" s="396" t="s">
        <v>252</v>
      </c>
      <c r="E139" s="96">
        <v>4943505741</v>
      </c>
    </row>
    <row r="140" spans="2:5" ht="15" x14ac:dyDescent="0.25">
      <c r="B140" s="33" t="s">
        <v>215</v>
      </c>
      <c r="C140" s="34">
        <v>2017</v>
      </c>
      <c r="D140" s="396" t="s">
        <v>253</v>
      </c>
      <c r="E140" s="96">
        <v>13272025964</v>
      </c>
    </row>
    <row r="141" spans="2:5" ht="15" x14ac:dyDescent="0.25">
      <c r="B141" s="33" t="s">
        <v>216</v>
      </c>
      <c r="C141" s="34">
        <v>2017</v>
      </c>
      <c r="D141" s="396" t="s">
        <v>254</v>
      </c>
      <c r="E141" s="96">
        <v>12553954595</v>
      </c>
    </row>
    <row r="142" spans="2:5" ht="15" x14ac:dyDescent="0.25">
      <c r="B142" s="33" t="s">
        <v>217</v>
      </c>
      <c r="C142" s="34">
        <v>2017</v>
      </c>
      <c r="D142" s="396" t="s">
        <v>255</v>
      </c>
      <c r="E142" s="96">
        <v>7184295044</v>
      </c>
    </row>
    <row r="143" spans="2:5" ht="15" x14ac:dyDescent="0.25">
      <c r="B143" s="33" t="s">
        <v>218</v>
      </c>
      <c r="C143" s="34">
        <v>2017</v>
      </c>
      <c r="D143" s="396" t="s">
        <v>256</v>
      </c>
      <c r="E143" s="96">
        <v>30694087816</v>
      </c>
    </row>
    <row r="144" spans="2:5" ht="15" x14ac:dyDescent="0.25">
      <c r="B144" s="33" t="s">
        <v>219</v>
      </c>
      <c r="C144" s="34">
        <v>2017</v>
      </c>
      <c r="D144" s="396" t="s">
        <v>257</v>
      </c>
      <c r="E144" s="96">
        <v>6359631806</v>
      </c>
    </row>
    <row r="145" spans="2:5" ht="15" x14ac:dyDescent="0.25">
      <c r="B145" s="33" t="s">
        <v>220</v>
      </c>
      <c r="C145" s="34">
        <v>2017</v>
      </c>
      <c r="D145" s="396" t="s">
        <v>258</v>
      </c>
      <c r="E145" s="96">
        <v>11488173605</v>
      </c>
    </row>
    <row r="146" spans="2:5" ht="15" x14ac:dyDescent="0.25">
      <c r="B146" s="33" t="s">
        <v>221</v>
      </c>
      <c r="C146" s="34">
        <v>2017</v>
      </c>
      <c r="D146" s="396" t="s">
        <v>259</v>
      </c>
      <c r="E146" s="96">
        <v>12783890293</v>
      </c>
    </row>
    <row r="147" spans="2:5" ht="15" x14ac:dyDescent="0.25">
      <c r="B147" s="33" t="s">
        <v>222</v>
      </c>
      <c r="C147" s="34">
        <v>2017</v>
      </c>
      <c r="D147" s="396" t="s">
        <v>260</v>
      </c>
      <c r="E147" s="96">
        <v>9087514009</v>
      </c>
    </row>
    <row r="148" spans="2:5" ht="15" x14ac:dyDescent="0.25">
      <c r="B148" s="33" t="s">
        <v>223</v>
      </c>
      <c r="C148" s="34">
        <v>2017</v>
      </c>
      <c r="D148" s="396" t="s">
        <v>261</v>
      </c>
      <c r="E148" s="96">
        <v>190272863923</v>
      </c>
    </row>
    <row r="149" spans="2:5" ht="15" x14ac:dyDescent="0.25">
      <c r="B149" s="33" t="s">
        <v>224</v>
      </c>
      <c r="C149" s="34">
        <v>2017</v>
      </c>
      <c r="D149" s="396" t="s">
        <v>262</v>
      </c>
      <c r="E149" s="96">
        <v>18008541412</v>
      </c>
    </row>
    <row r="150" spans="2:5" ht="15" x14ac:dyDescent="0.25">
      <c r="B150" s="33" t="s">
        <v>225</v>
      </c>
      <c r="C150" s="34">
        <v>2017</v>
      </c>
      <c r="D150" s="396" t="s">
        <v>263</v>
      </c>
      <c r="E150" s="96">
        <v>6400948036</v>
      </c>
    </row>
    <row r="151" spans="2:5" ht="15" x14ac:dyDescent="0.25">
      <c r="B151" s="33" t="s">
        <v>226</v>
      </c>
      <c r="C151" s="34">
        <v>2017</v>
      </c>
      <c r="D151" s="396" t="s">
        <v>264</v>
      </c>
      <c r="E151" s="96">
        <v>13028544581</v>
      </c>
    </row>
    <row r="152" spans="2:5" ht="15" x14ac:dyDescent="0.25">
      <c r="B152" s="33" t="s">
        <v>207</v>
      </c>
      <c r="C152" s="34">
        <v>2018</v>
      </c>
      <c r="D152" s="396" t="s">
        <v>265</v>
      </c>
      <c r="E152" s="96">
        <v>26393307726</v>
      </c>
    </row>
    <row r="153" spans="2:5" ht="15" x14ac:dyDescent="0.25">
      <c r="B153" s="33" t="s">
        <v>208</v>
      </c>
      <c r="C153" s="34">
        <v>2018</v>
      </c>
      <c r="D153" s="396" t="s">
        <v>266</v>
      </c>
      <c r="E153" s="96">
        <v>8663805162</v>
      </c>
    </row>
    <row r="154" spans="2:5" ht="15" x14ac:dyDescent="0.25">
      <c r="B154" s="33" t="s">
        <v>209</v>
      </c>
      <c r="C154" s="34">
        <v>2018</v>
      </c>
      <c r="D154" s="396" t="s">
        <v>267</v>
      </c>
      <c r="E154" s="96">
        <v>7303189716</v>
      </c>
    </row>
    <row r="155" spans="2:5" ht="15" x14ac:dyDescent="0.25">
      <c r="B155" s="33" t="s">
        <v>210</v>
      </c>
      <c r="C155" s="34">
        <v>2018</v>
      </c>
      <c r="D155" s="396" t="s">
        <v>268</v>
      </c>
      <c r="E155" s="96">
        <v>5841931946</v>
      </c>
    </row>
    <row r="156" spans="2:5" ht="15" x14ac:dyDescent="0.25">
      <c r="B156" s="33" t="s">
        <v>211</v>
      </c>
      <c r="C156" s="34">
        <v>2018</v>
      </c>
      <c r="D156" s="396" t="s">
        <v>269</v>
      </c>
      <c r="E156" s="96">
        <v>6821129042</v>
      </c>
    </row>
    <row r="157" spans="2:5" ht="15" x14ac:dyDescent="0.25">
      <c r="B157" s="33" t="s">
        <v>212</v>
      </c>
      <c r="C157" s="34">
        <v>2018</v>
      </c>
      <c r="D157" s="396" t="s">
        <v>270</v>
      </c>
      <c r="E157" s="96">
        <v>9110775987</v>
      </c>
    </row>
    <row r="158" spans="2:5" ht="15" x14ac:dyDescent="0.25">
      <c r="B158" s="33" t="s">
        <v>213</v>
      </c>
      <c r="C158" s="34">
        <v>2018</v>
      </c>
      <c r="D158" s="396" t="s">
        <v>271</v>
      </c>
      <c r="E158" s="96">
        <v>8905087005</v>
      </c>
    </row>
    <row r="159" spans="2:5" ht="15" x14ac:dyDescent="0.25">
      <c r="B159" s="33" t="s">
        <v>214</v>
      </c>
      <c r="C159" s="34">
        <v>2018</v>
      </c>
      <c r="D159" s="396" t="s">
        <v>272</v>
      </c>
      <c r="E159" s="96">
        <v>5077933507</v>
      </c>
    </row>
    <row r="160" spans="2:5" ht="15" x14ac:dyDescent="0.25">
      <c r="B160" s="33" t="s">
        <v>215</v>
      </c>
      <c r="C160" s="34">
        <v>2018</v>
      </c>
      <c r="D160" s="396" t="s">
        <v>273</v>
      </c>
      <c r="E160" s="96">
        <v>12156771881</v>
      </c>
    </row>
    <row r="161" spans="2:5" ht="15" x14ac:dyDescent="0.25">
      <c r="B161" s="33" t="s">
        <v>216</v>
      </c>
      <c r="C161" s="34">
        <v>2018</v>
      </c>
      <c r="D161" s="396" t="s">
        <v>274</v>
      </c>
      <c r="E161" s="96">
        <v>8216815159</v>
      </c>
    </row>
    <row r="162" spans="2:5" ht="15" x14ac:dyDescent="0.25">
      <c r="B162" s="33" t="s">
        <v>217</v>
      </c>
      <c r="C162" s="34">
        <v>2018</v>
      </c>
      <c r="D162" s="396" t="s">
        <v>275</v>
      </c>
      <c r="E162" s="96">
        <v>7833662418</v>
      </c>
    </row>
    <row r="163" spans="2:5" ht="15" x14ac:dyDescent="0.25">
      <c r="B163" s="33" t="s">
        <v>218</v>
      </c>
      <c r="C163" s="34">
        <v>2018</v>
      </c>
      <c r="D163" s="396" t="s">
        <v>276</v>
      </c>
      <c r="E163" s="96">
        <v>36304337620</v>
      </c>
    </row>
    <row r="164" spans="2:5" ht="15" x14ac:dyDescent="0.25">
      <c r="B164" s="33" t="s">
        <v>219</v>
      </c>
      <c r="C164" s="34">
        <v>2018</v>
      </c>
      <c r="D164" s="396" t="s">
        <v>277</v>
      </c>
      <c r="E164" s="96">
        <v>7336426513</v>
      </c>
    </row>
    <row r="165" spans="2:5" ht="15" x14ac:dyDescent="0.25">
      <c r="B165" s="33" t="s">
        <v>220</v>
      </c>
      <c r="C165" s="34">
        <v>2018</v>
      </c>
      <c r="D165" s="396" t="s">
        <v>278</v>
      </c>
      <c r="E165" s="96">
        <v>12926679790</v>
      </c>
    </row>
    <row r="166" spans="2:5" ht="15" x14ac:dyDescent="0.25">
      <c r="B166" s="33" t="s">
        <v>221</v>
      </c>
      <c r="C166" s="34">
        <v>2018</v>
      </c>
      <c r="D166" s="396" t="s">
        <v>279</v>
      </c>
      <c r="E166" s="96">
        <v>13680765935</v>
      </c>
    </row>
    <row r="167" spans="2:5" ht="15" x14ac:dyDescent="0.25">
      <c r="B167" s="33" t="s">
        <v>222</v>
      </c>
      <c r="C167" s="34">
        <v>2018</v>
      </c>
      <c r="D167" s="396" t="s">
        <v>280</v>
      </c>
      <c r="E167" s="96">
        <v>9670047502</v>
      </c>
    </row>
    <row r="168" spans="2:5" ht="15" x14ac:dyDescent="0.25">
      <c r="B168" s="33" t="s">
        <v>223</v>
      </c>
      <c r="C168" s="34">
        <v>2018</v>
      </c>
      <c r="D168" s="396" t="s">
        <v>281</v>
      </c>
      <c r="E168" s="96">
        <v>199459356759</v>
      </c>
    </row>
    <row r="169" spans="2:5" ht="15" x14ac:dyDescent="0.25">
      <c r="B169" s="33" t="s">
        <v>224</v>
      </c>
      <c r="C169" s="34">
        <v>2018</v>
      </c>
      <c r="D169" s="396" t="s">
        <v>282</v>
      </c>
      <c r="E169" s="96">
        <v>20717607229</v>
      </c>
    </row>
    <row r="170" spans="2:5" ht="15" x14ac:dyDescent="0.25">
      <c r="B170" s="33" t="s">
        <v>225</v>
      </c>
      <c r="C170" s="34">
        <v>2018</v>
      </c>
      <c r="D170" s="396" t="s">
        <v>283</v>
      </c>
      <c r="E170" s="96">
        <v>6288304623</v>
      </c>
    </row>
    <row r="171" spans="2:5" ht="15" x14ac:dyDescent="0.25">
      <c r="B171" s="33" t="s">
        <v>226</v>
      </c>
      <c r="C171" s="34">
        <v>2018</v>
      </c>
      <c r="D171" s="396" t="s">
        <v>284</v>
      </c>
      <c r="E171" s="96">
        <v>12613539051</v>
      </c>
    </row>
    <row r="172" spans="2:5" ht="15" x14ac:dyDescent="0.25">
      <c r="B172" s="33" t="s">
        <v>207</v>
      </c>
      <c r="C172" s="34">
        <v>2019</v>
      </c>
      <c r="D172" s="396" t="s">
        <v>285</v>
      </c>
      <c r="E172" s="96">
        <v>31612344127</v>
      </c>
    </row>
    <row r="173" spans="2:5" ht="15" x14ac:dyDescent="0.25">
      <c r="B173" s="33" t="s">
        <v>208</v>
      </c>
      <c r="C173" s="34">
        <v>2019</v>
      </c>
      <c r="D173" s="396" t="s">
        <v>286</v>
      </c>
      <c r="E173" s="96">
        <v>9157574424</v>
      </c>
    </row>
    <row r="174" spans="2:5" ht="15" x14ac:dyDescent="0.25">
      <c r="B174" s="33" t="s">
        <v>209</v>
      </c>
      <c r="C174" s="34">
        <v>2019</v>
      </c>
      <c r="D174" s="396" t="s">
        <v>287</v>
      </c>
      <c r="E174" s="96">
        <v>9317008922</v>
      </c>
    </row>
    <row r="175" spans="2:5" ht="15" x14ac:dyDescent="0.25">
      <c r="B175" s="33" t="s">
        <v>210</v>
      </c>
      <c r="C175" s="34">
        <v>2019</v>
      </c>
      <c r="D175" s="396" t="s">
        <v>288</v>
      </c>
      <c r="E175" s="96">
        <v>6240352067</v>
      </c>
    </row>
    <row r="176" spans="2:5" ht="15" x14ac:dyDescent="0.25">
      <c r="B176" s="33" t="s">
        <v>211</v>
      </c>
      <c r="C176" s="34">
        <v>2019</v>
      </c>
      <c r="D176" s="396" t="s">
        <v>289</v>
      </c>
      <c r="E176" s="96">
        <v>6381574760</v>
      </c>
    </row>
    <row r="177" spans="2:5" ht="15" x14ac:dyDescent="0.25">
      <c r="B177" s="33" t="s">
        <v>212</v>
      </c>
      <c r="C177" s="34">
        <v>2019</v>
      </c>
      <c r="D177" s="396" t="s">
        <v>290</v>
      </c>
      <c r="E177" s="96">
        <v>8787559278</v>
      </c>
    </row>
    <row r="178" spans="2:5" ht="15" x14ac:dyDescent="0.25">
      <c r="B178" s="33" t="s">
        <v>213</v>
      </c>
      <c r="C178" s="34">
        <v>2019</v>
      </c>
      <c r="D178" s="396" t="s">
        <v>291</v>
      </c>
      <c r="E178" s="96">
        <v>11243103373</v>
      </c>
    </row>
    <row r="179" spans="2:5" ht="15" x14ac:dyDescent="0.25">
      <c r="B179" s="33" t="s">
        <v>214</v>
      </c>
      <c r="C179" s="34">
        <v>2019</v>
      </c>
      <c r="D179" s="396" t="s">
        <v>292</v>
      </c>
      <c r="E179" s="96">
        <v>5290930493</v>
      </c>
    </row>
    <row r="180" spans="2:5" ht="15" x14ac:dyDescent="0.25">
      <c r="B180" s="33" t="s">
        <v>215</v>
      </c>
      <c r="C180" s="34">
        <v>2019</v>
      </c>
      <c r="D180" s="396" t="s">
        <v>293</v>
      </c>
      <c r="E180" s="96">
        <v>14411192101</v>
      </c>
    </row>
    <row r="181" spans="2:5" ht="15" x14ac:dyDescent="0.25">
      <c r="B181" s="33" t="s">
        <v>216</v>
      </c>
      <c r="C181" s="34">
        <v>2019</v>
      </c>
      <c r="D181" s="396" t="s">
        <v>294</v>
      </c>
      <c r="E181" s="96">
        <v>11271249434</v>
      </c>
    </row>
    <row r="182" spans="2:5" ht="15" x14ac:dyDescent="0.25">
      <c r="B182" s="33" t="s">
        <v>217</v>
      </c>
      <c r="C182" s="34">
        <v>2019</v>
      </c>
      <c r="D182" s="396" t="s">
        <v>295</v>
      </c>
      <c r="E182" s="96">
        <v>8088913017</v>
      </c>
    </row>
    <row r="183" spans="2:5" ht="15" x14ac:dyDescent="0.25">
      <c r="B183" s="33" t="s">
        <v>218</v>
      </c>
      <c r="C183" s="34">
        <v>2019</v>
      </c>
      <c r="D183" s="396" t="s">
        <v>296</v>
      </c>
      <c r="E183" s="96">
        <v>42836726998</v>
      </c>
    </row>
    <row r="184" spans="2:5" ht="15" x14ac:dyDescent="0.25">
      <c r="B184" s="33" t="s">
        <v>219</v>
      </c>
      <c r="C184" s="34">
        <v>2019</v>
      </c>
      <c r="D184" s="396" t="s">
        <v>297</v>
      </c>
      <c r="E184" s="96">
        <v>6223882799</v>
      </c>
    </row>
    <row r="185" spans="2:5" ht="15" x14ac:dyDescent="0.25">
      <c r="B185" s="33" t="s">
        <v>220</v>
      </c>
      <c r="C185" s="34">
        <v>2019</v>
      </c>
      <c r="D185" s="396" t="s">
        <v>298</v>
      </c>
      <c r="E185" s="96">
        <v>11648447598</v>
      </c>
    </row>
    <row r="186" spans="2:5" ht="15" x14ac:dyDescent="0.25">
      <c r="B186" s="33" t="s">
        <v>221</v>
      </c>
      <c r="C186" s="34">
        <v>2019</v>
      </c>
      <c r="D186" s="396" t="s">
        <v>299</v>
      </c>
      <c r="E186" s="96">
        <v>14638176649</v>
      </c>
    </row>
    <row r="187" spans="2:5" ht="15" x14ac:dyDescent="0.25">
      <c r="B187" s="33" t="s">
        <v>222</v>
      </c>
      <c r="C187" s="34">
        <v>2019</v>
      </c>
      <c r="D187" s="396" t="s">
        <v>300</v>
      </c>
      <c r="E187" s="96">
        <v>8983620119</v>
      </c>
    </row>
    <row r="188" spans="2:5" ht="15" x14ac:dyDescent="0.25">
      <c r="B188" s="33" t="s">
        <v>223</v>
      </c>
      <c r="C188" s="34">
        <v>2019</v>
      </c>
      <c r="D188" s="396" t="s">
        <v>301</v>
      </c>
      <c r="E188" s="96">
        <v>224654875053</v>
      </c>
    </row>
    <row r="189" spans="2:5" ht="15" x14ac:dyDescent="0.25">
      <c r="B189" s="33" t="s">
        <v>224</v>
      </c>
      <c r="C189" s="34">
        <v>2019</v>
      </c>
      <c r="D189" s="396" t="s">
        <v>302</v>
      </c>
      <c r="E189" s="96">
        <v>28399197188</v>
      </c>
    </row>
    <row r="190" spans="2:5" ht="15" x14ac:dyDescent="0.25">
      <c r="B190" s="33" t="s">
        <v>225</v>
      </c>
      <c r="C190" s="34">
        <v>2019</v>
      </c>
      <c r="D190" s="396" t="s">
        <v>303</v>
      </c>
      <c r="E190" s="96">
        <v>7964200475</v>
      </c>
    </row>
    <row r="191" spans="2:5" ht="15" x14ac:dyDescent="0.25">
      <c r="B191" s="33" t="s">
        <v>226</v>
      </c>
      <c r="C191" s="34">
        <v>2019</v>
      </c>
      <c r="D191" s="397" t="s">
        <v>304</v>
      </c>
      <c r="E191" s="96">
        <v>12532544052</v>
      </c>
    </row>
    <row r="192" spans="2:5" ht="15" x14ac:dyDescent="0.25">
      <c r="B192" s="33" t="s">
        <v>207</v>
      </c>
      <c r="C192" s="35">
        <v>2020</v>
      </c>
      <c r="D192" s="398" t="s">
        <v>305</v>
      </c>
      <c r="E192" s="97" t="s">
        <v>306</v>
      </c>
    </row>
    <row r="193" spans="2:7" ht="15" x14ac:dyDescent="0.25">
      <c r="B193" s="33" t="s">
        <v>208</v>
      </c>
      <c r="C193" s="35">
        <v>2020</v>
      </c>
      <c r="D193" s="99" t="s">
        <v>307</v>
      </c>
      <c r="E193" s="99" t="s">
        <v>308</v>
      </c>
    </row>
    <row r="194" spans="2:7" ht="15" x14ac:dyDescent="0.25">
      <c r="B194" s="33" t="s">
        <v>209</v>
      </c>
      <c r="C194" s="35">
        <v>2020</v>
      </c>
      <c r="D194" s="99" t="s">
        <v>309</v>
      </c>
      <c r="E194" s="99" t="s">
        <v>310</v>
      </c>
    </row>
    <row r="195" spans="2:7" ht="15" x14ac:dyDescent="0.25">
      <c r="B195" s="33" t="s">
        <v>210</v>
      </c>
      <c r="C195" s="35">
        <v>2020</v>
      </c>
      <c r="D195" s="99" t="s">
        <v>311</v>
      </c>
      <c r="E195" s="99" t="s">
        <v>312</v>
      </c>
    </row>
    <row r="196" spans="2:7" ht="15" x14ac:dyDescent="0.25">
      <c r="B196" s="33" t="s">
        <v>211</v>
      </c>
      <c r="C196" s="35">
        <v>2020</v>
      </c>
      <c r="D196" s="99" t="s">
        <v>313</v>
      </c>
      <c r="E196" s="99" t="s">
        <v>314</v>
      </c>
    </row>
    <row r="197" spans="2:7" ht="15" x14ac:dyDescent="0.25">
      <c r="B197" s="33" t="s">
        <v>212</v>
      </c>
      <c r="C197" s="35">
        <v>2020</v>
      </c>
      <c r="D197" s="99" t="s">
        <v>315</v>
      </c>
      <c r="E197" s="99" t="s">
        <v>316</v>
      </c>
      <c r="G197" s="100"/>
    </row>
    <row r="198" spans="2:7" ht="15" x14ac:dyDescent="0.25">
      <c r="B198" s="33" t="s">
        <v>213</v>
      </c>
      <c r="C198" s="35">
        <v>2020</v>
      </c>
      <c r="D198" s="99" t="s">
        <v>317</v>
      </c>
      <c r="E198" s="99" t="s">
        <v>318</v>
      </c>
    </row>
    <row r="199" spans="2:7" ht="15" x14ac:dyDescent="0.25">
      <c r="B199" s="33" t="s">
        <v>214</v>
      </c>
      <c r="C199" s="35">
        <v>2020</v>
      </c>
      <c r="D199" s="399" t="s">
        <v>319</v>
      </c>
      <c r="E199" s="99" t="s">
        <v>320</v>
      </c>
    </row>
    <row r="200" spans="2:7" ht="15" x14ac:dyDescent="0.25">
      <c r="B200" s="33" t="s">
        <v>215</v>
      </c>
      <c r="C200" s="35">
        <v>2020</v>
      </c>
      <c r="D200" s="99" t="s">
        <v>321</v>
      </c>
      <c r="E200" s="99" t="s">
        <v>322</v>
      </c>
    </row>
    <row r="201" spans="2:7" ht="15" x14ac:dyDescent="0.25">
      <c r="B201" s="33" t="s">
        <v>216</v>
      </c>
      <c r="C201" s="35">
        <v>2020</v>
      </c>
      <c r="D201" s="99" t="s">
        <v>323</v>
      </c>
      <c r="E201" s="99" t="s">
        <v>324</v>
      </c>
    </row>
    <row r="202" spans="2:7" ht="15" x14ac:dyDescent="0.25">
      <c r="B202" s="33" t="s">
        <v>217</v>
      </c>
      <c r="C202" s="35">
        <v>2020</v>
      </c>
      <c r="D202" s="99" t="s">
        <v>325</v>
      </c>
      <c r="E202" s="99" t="s">
        <v>326</v>
      </c>
    </row>
    <row r="203" spans="2:7" ht="15" x14ac:dyDescent="0.25">
      <c r="B203" s="33" t="s">
        <v>218</v>
      </c>
      <c r="C203" s="35">
        <v>2020</v>
      </c>
      <c r="D203" s="99" t="s">
        <v>327</v>
      </c>
      <c r="E203" s="99" t="s">
        <v>328</v>
      </c>
    </row>
    <row r="204" spans="2:7" ht="15" x14ac:dyDescent="0.25">
      <c r="B204" s="33" t="s">
        <v>219</v>
      </c>
      <c r="C204" s="35">
        <v>2020</v>
      </c>
      <c r="D204" s="99" t="s">
        <v>329</v>
      </c>
      <c r="E204" s="99" t="s">
        <v>330</v>
      </c>
    </row>
    <row r="205" spans="2:7" ht="15" x14ac:dyDescent="0.25">
      <c r="B205" s="33" t="s">
        <v>220</v>
      </c>
      <c r="C205" s="35">
        <v>2020</v>
      </c>
      <c r="D205" s="101" t="s">
        <v>331</v>
      </c>
      <c r="E205" s="101" t="s">
        <v>332</v>
      </c>
    </row>
    <row r="206" spans="2:7" ht="15" x14ac:dyDescent="0.25">
      <c r="B206" s="33" t="s">
        <v>221</v>
      </c>
      <c r="C206" s="35">
        <v>2020</v>
      </c>
      <c r="D206" s="99" t="s">
        <v>333</v>
      </c>
      <c r="E206" s="99" t="s">
        <v>334</v>
      </c>
    </row>
    <row r="207" spans="2:7" ht="15" x14ac:dyDescent="0.25">
      <c r="B207" s="33" t="s">
        <v>222</v>
      </c>
      <c r="C207" s="35">
        <v>2020</v>
      </c>
      <c r="D207" s="99" t="s">
        <v>335</v>
      </c>
      <c r="E207" s="99" t="s">
        <v>336</v>
      </c>
    </row>
    <row r="208" spans="2:7" ht="15" x14ac:dyDescent="0.25">
      <c r="B208" s="33" t="s">
        <v>223</v>
      </c>
      <c r="C208" s="35">
        <v>2020</v>
      </c>
      <c r="D208" s="103" t="s">
        <v>337</v>
      </c>
      <c r="E208" s="103" t="s">
        <v>338</v>
      </c>
    </row>
    <row r="209" spans="2:7" ht="15" x14ac:dyDescent="0.25">
      <c r="B209" s="33" t="s">
        <v>224</v>
      </c>
      <c r="C209" s="35">
        <v>2020</v>
      </c>
      <c r="D209" s="99" t="s">
        <v>339</v>
      </c>
      <c r="E209" s="99" t="s">
        <v>340</v>
      </c>
      <c r="G209" s="104"/>
    </row>
    <row r="210" spans="2:7" ht="15" x14ac:dyDescent="0.25">
      <c r="B210" s="33" t="s">
        <v>225</v>
      </c>
      <c r="C210" s="35">
        <v>2020</v>
      </c>
      <c r="D210" s="99" t="s">
        <v>341</v>
      </c>
      <c r="E210" s="99" t="s">
        <v>342</v>
      </c>
    </row>
    <row r="211" spans="2:7" ht="15" x14ac:dyDescent="0.25">
      <c r="B211" s="42" t="s">
        <v>226</v>
      </c>
      <c r="C211" s="82">
        <v>2020</v>
      </c>
      <c r="D211" s="99" t="s">
        <v>343</v>
      </c>
      <c r="E211" s="99" t="s">
        <v>344</v>
      </c>
    </row>
    <row r="212" spans="2:7" ht="15" x14ac:dyDescent="0.25">
      <c r="B212" s="33" t="s">
        <v>207</v>
      </c>
      <c r="C212" s="34">
        <v>2021</v>
      </c>
      <c r="D212" s="105"/>
      <c r="E212" s="106"/>
    </row>
    <row r="213" spans="2:7" ht="15" x14ac:dyDescent="0.25">
      <c r="B213" s="33" t="s">
        <v>208</v>
      </c>
      <c r="C213" s="34">
        <v>2021</v>
      </c>
      <c r="D213" s="107"/>
      <c r="E213" s="108"/>
    </row>
    <row r="214" spans="2:7" ht="15" x14ac:dyDescent="0.25">
      <c r="B214" s="33" t="s">
        <v>209</v>
      </c>
      <c r="C214" s="34">
        <v>2021</v>
      </c>
      <c r="D214" s="107"/>
      <c r="E214" s="108"/>
    </row>
    <row r="215" spans="2:7" ht="15" x14ac:dyDescent="0.25">
      <c r="B215" s="33" t="s">
        <v>210</v>
      </c>
      <c r="C215" s="34">
        <v>2021</v>
      </c>
      <c r="D215" s="107"/>
      <c r="E215" s="108"/>
    </row>
    <row r="216" spans="2:7" ht="15" x14ac:dyDescent="0.25">
      <c r="B216" s="33" t="s">
        <v>211</v>
      </c>
      <c r="C216" s="34">
        <v>2021</v>
      </c>
      <c r="D216" s="107"/>
      <c r="E216" s="108"/>
    </row>
    <row r="217" spans="2:7" ht="15" x14ac:dyDescent="0.25">
      <c r="B217" s="33" t="s">
        <v>212</v>
      </c>
      <c r="C217" s="34">
        <v>2021</v>
      </c>
      <c r="D217" s="107"/>
      <c r="E217" s="108"/>
    </row>
    <row r="218" spans="2:7" ht="15" x14ac:dyDescent="0.25">
      <c r="B218" s="33" t="s">
        <v>213</v>
      </c>
      <c r="C218" s="34">
        <v>2021</v>
      </c>
      <c r="D218" s="107"/>
      <c r="E218" s="108"/>
    </row>
    <row r="219" spans="2:7" ht="15" x14ac:dyDescent="0.25">
      <c r="B219" s="33" t="s">
        <v>214</v>
      </c>
      <c r="C219" s="34">
        <v>2021</v>
      </c>
      <c r="D219" s="107"/>
      <c r="E219" s="108"/>
    </row>
    <row r="220" spans="2:7" ht="15" x14ac:dyDescent="0.25">
      <c r="B220" s="33" t="s">
        <v>215</v>
      </c>
      <c r="C220" s="34">
        <v>2021</v>
      </c>
      <c r="D220" s="107"/>
      <c r="E220" s="108"/>
    </row>
    <row r="221" spans="2:7" ht="15" x14ac:dyDescent="0.25">
      <c r="B221" s="33" t="s">
        <v>216</v>
      </c>
      <c r="C221" s="34">
        <v>2021</v>
      </c>
      <c r="D221" s="107"/>
      <c r="E221" s="108"/>
    </row>
    <row r="222" spans="2:7" ht="15" x14ac:dyDescent="0.25">
      <c r="B222" s="33" t="s">
        <v>217</v>
      </c>
      <c r="C222" s="34">
        <v>2021</v>
      </c>
      <c r="D222" s="107"/>
      <c r="E222" s="108"/>
    </row>
    <row r="223" spans="2:7" ht="15" x14ac:dyDescent="0.25">
      <c r="B223" s="33" t="s">
        <v>218</v>
      </c>
      <c r="C223" s="34">
        <v>2021</v>
      </c>
      <c r="D223" s="107"/>
      <c r="E223" s="108"/>
    </row>
    <row r="224" spans="2:7" ht="15" x14ac:dyDescent="0.25">
      <c r="B224" s="33" t="s">
        <v>219</v>
      </c>
      <c r="C224" s="34">
        <v>2021</v>
      </c>
      <c r="D224" s="107"/>
      <c r="E224" s="108"/>
    </row>
    <row r="225" spans="2:5" ht="15" x14ac:dyDescent="0.25">
      <c r="B225" s="33" t="s">
        <v>220</v>
      </c>
      <c r="C225" s="34">
        <v>2021</v>
      </c>
      <c r="D225" s="107"/>
      <c r="E225" s="108"/>
    </row>
    <row r="226" spans="2:5" ht="15" x14ac:dyDescent="0.25">
      <c r="B226" s="33" t="s">
        <v>221</v>
      </c>
      <c r="C226" s="34">
        <v>2021</v>
      </c>
      <c r="D226" s="107"/>
      <c r="E226" s="108"/>
    </row>
    <row r="227" spans="2:5" ht="15" x14ac:dyDescent="0.25">
      <c r="B227" s="33" t="s">
        <v>222</v>
      </c>
      <c r="C227" s="34">
        <v>2021</v>
      </c>
      <c r="D227" s="109"/>
      <c r="E227" s="108"/>
    </row>
    <row r="228" spans="2:5" ht="15" x14ac:dyDescent="0.25">
      <c r="B228" s="33" t="s">
        <v>223</v>
      </c>
      <c r="C228" s="35">
        <v>2021</v>
      </c>
      <c r="D228" s="102" t="s">
        <v>345</v>
      </c>
      <c r="E228" s="110" t="s">
        <v>346</v>
      </c>
    </row>
    <row r="229" spans="2:5" ht="15" x14ac:dyDescent="0.25">
      <c r="B229" s="33" t="s">
        <v>224</v>
      </c>
      <c r="C229" s="34">
        <v>2021</v>
      </c>
      <c r="D229" s="105"/>
      <c r="E229" s="108"/>
    </row>
    <row r="230" spans="2:5" ht="15" x14ac:dyDescent="0.25">
      <c r="B230" s="33" t="s">
        <v>225</v>
      </c>
      <c r="C230" s="34">
        <v>2021</v>
      </c>
      <c r="D230" s="107"/>
      <c r="E230" s="108"/>
    </row>
    <row r="231" spans="2:5" ht="15" x14ac:dyDescent="0.25">
      <c r="B231" s="42" t="s">
        <v>226</v>
      </c>
      <c r="C231" s="34">
        <v>2021</v>
      </c>
      <c r="D231" s="107"/>
      <c r="E231" s="108"/>
    </row>
    <row r="232" spans="2:5" ht="15" x14ac:dyDescent="0.25">
      <c r="B232" s="111" t="s">
        <v>239</v>
      </c>
      <c r="C232" s="112"/>
      <c r="D232" s="113"/>
      <c r="E232" s="114">
        <f>SUBTOTAL(109,Tabla16[Presupuesto Definitivo])</f>
        <v>3210209312249</v>
      </c>
    </row>
    <row r="233" spans="2:5" ht="12.75" x14ac:dyDescent="0.2"/>
    <row r="234" spans="2:5" ht="12.75" x14ac:dyDescent="0.2">
      <c r="B234" s="403" t="s">
        <v>1022</v>
      </c>
      <c r="C234" s="403"/>
      <c r="D234" s="403"/>
      <c r="E234" s="403"/>
    </row>
    <row r="235" spans="2:5" ht="12.75" x14ac:dyDescent="0.2">
      <c r="B235" s="403"/>
      <c r="C235" s="403"/>
      <c r="D235" s="403"/>
      <c r="E235" s="403"/>
    </row>
    <row r="236" spans="2:5" ht="12.75" x14ac:dyDescent="0.2">
      <c r="B236" s="403"/>
      <c r="C236" s="403"/>
      <c r="D236" s="403"/>
      <c r="E236" s="403"/>
    </row>
    <row r="237" spans="2:5" ht="12.75" x14ac:dyDescent="0.2">
      <c r="B237" s="403"/>
      <c r="C237" s="403"/>
      <c r="D237" s="403"/>
      <c r="E237" s="403"/>
    </row>
    <row r="238" spans="2:5" ht="12.75" x14ac:dyDescent="0.2">
      <c r="B238" s="402"/>
      <c r="C238" s="402"/>
      <c r="D238" s="402"/>
      <c r="E238" s="402"/>
    </row>
    <row r="239" spans="2:5" ht="12.75" x14ac:dyDescent="0.2">
      <c r="B239" s="402"/>
      <c r="C239" s="402"/>
      <c r="D239" s="402"/>
      <c r="E239" s="402"/>
    </row>
    <row r="240" spans="2:5" ht="12.75" x14ac:dyDescent="0.2">
      <c r="B240" s="115"/>
      <c r="C240" s="115"/>
      <c r="D240" s="116"/>
      <c r="E240" s="116"/>
    </row>
    <row r="241" spans="2:5" ht="12.75" x14ac:dyDescent="0.2">
      <c r="B241" s="115"/>
      <c r="C241" s="115"/>
      <c r="D241" s="116"/>
      <c r="E241" s="116"/>
    </row>
    <row r="242" spans="2:5" ht="12.75" x14ac:dyDescent="0.2">
      <c r="B242" s="115"/>
      <c r="C242" s="115"/>
      <c r="D242" s="116"/>
      <c r="E242" s="116"/>
    </row>
    <row r="243" spans="2:5" ht="12.75" x14ac:dyDescent="0.2">
      <c r="B243" s="115"/>
      <c r="C243" s="115"/>
      <c r="D243" s="116"/>
      <c r="E243" s="116"/>
    </row>
    <row r="244" spans="2:5" ht="12.75" x14ac:dyDescent="0.2">
      <c r="B244" s="115"/>
      <c r="C244" s="115"/>
      <c r="D244" s="116"/>
      <c r="E244" s="116"/>
    </row>
    <row r="245" spans="2:5" ht="12.75" x14ac:dyDescent="0.2">
      <c r="B245" s="115"/>
      <c r="C245" s="115"/>
      <c r="D245" s="116"/>
      <c r="E245" s="116"/>
    </row>
    <row r="246" spans="2:5" ht="12.75" x14ac:dyDescent="0.2">
      <c r="B246" s="115"/>
      <c r="C246" s="115"/>
      <c r="D246" s="116"/>
      <c r="E246" s="116"/>
    </row>
    <row r="247" spans="2:5" ht="12.75" x14ac:dyDescent="0.2">
      <c r="B247" s="115"/>
      <c r="C247" s="115"/>
      <c r="D247" s="116"/>
      <c r="E247" s="116"/>
    </row>
    <row r="248" spans="2:5" ht="12.75" x14ac:dyDescent="0.2">
      <c r="B248" s="115"/>
      <c r="C248" s="115"/>
      <c r="D248" s="116"/>
      <c r="E248" s="116"/>
    </row>
    <row r="249" spans="2:5" ht="12.75" x14ac:dyDescent="0.2">
      <c r="B249" s="115"/>
      <c r="C249" s="115"/>
      <c r="D249" s="116"/>
      <c r="E249" s="116"/>
    </row>
    <row r="250" spans="2:5" ht="12.75" x14ac:dyDescent="0.2">
      <c r="B250" s="115"/>
      <c r="C250" s="115"/>
      <c r="D250" s="116"/>
      <c r="E250" s="116"/>
    </row>
    <row r="251" spans="2:5" ht="12.75" x14ac:dyDescent="0.2">
      <c r="B251" s="115"/>
      <c r="C251" s="115"/>
      <c r="D251" s="116"/>
      <c r="E251" s="116"/>
    </row>
    <row r="252" spans="2:5" ht="12.75" x14ac:dyDescent="0.2">
      <c r="B252" s="115"/>
      <c r="C252" s="115"/>
      <c r="D252" s="116"/>
      <c r="E252" s="116"/>
    </row>
    <row r="253" spans="2:5" ht="12.75" x14ac:dyDescent="0.2">
      <c r="B253" s="115"/>
      <c r="C253" s="115"/>
      <c r="D253" s="116"/>
      <c r="E253" s="116"/>
    </row>
    <row r="254" spans="2:5" ht="12.75" x14ac:dyDescent="0.2">
      <c r="B254" s="115"/>
      <c r="C254" s="115"/>
      <c r="D254" s="116"/>
      <c r="E254" s="116"/>
    </row>
    <row r="255" spans="2:5" ht="12.75" x14ac:dyDescent="0.2">
      <c r="B255" s="115"/>
      <c r="C255" s="115"/>
      <c r="D255" s="116"/>
      <c r="E255" s="116"/>
    </row>
    <row r="256" spans="2:5" ht="12.75" x14ac:dyDescent="0.2">
      <c r="B256" s="115"/>
      <c r="C256" s="115"/>
      <c r="D256" s="116"/>
      <c r="E256" s="116"/>
    </row>
    <row r="257" spans="2:5" ht="12.75" x14ac:dyDescent="0.2">
      <c r="B257" s="115"/>
      <c r="C257" s="115"/>
      <c r="D257" s="116"/>
      <c r="E257" s="116"/>
    </row>
    <row r="258" spans="2:5" ht="12.75" x14ac:dyDescent="0.2">
      <c r="B258" s="115"/>
      <c r="C258" s="115"/>
      <c r="D258" s="116"/>
      <c r="E258" s="116"/>
    </row>
    <row r="259" spans="2:5" ht="12.75" x14ac:dyDescent="0.2">
      <c r="B259" s="115"/>
      <c r="C259" s="115"/>
      <c r="D259" s="116"/>
      <c r="E259" s="116"/>
    </row>
    <row r="260" spans="2:5" ht="12.75" x14ac:dyDescent="0.2">
      <c r="B260" s="115"/>
      <c r="C260" s="115"/>
      <c r="D260" s="116"/>
      <c r="E260" s="116"/>
    </row>
    <row r="261" spans="2:5" ht="12.75" x14ac:dyDescent="0.2">
      <c r="B261" s="115"/>
      <c r="C261" s="115"/>
      <c r="D261" s="116"/>
      <c r="E261" s="116"/>
    </row>
    <row r="262" spans="2:5" ht="12.75" x14ac:dyDescent="0.2">
      <c r="B262" s="115"/>
      <c r="C262" s="115"/>
      <c r="D262" s="116"/>
      <c r="E262" s="116"/>
    </row>
    <row r="263" spans="2:5" ht="12.75" x14ac:dyDescent="0.2">
      <c r="B263" s="115"/>
      <c r="C263" s="115"/>
      <c r="D263" s="116"/>
      <c r="E263" s="116"/>
    </row>
    <row r="264" spans="2:5" ht="12.75" x14ac:dyDescent="0.2">
      <c r="B264" s="115"/>
      <c r="C264" s="115"/>
      <c r="D264" s="116"/>
      <c r="E264" s="116"/>
    </row>
    <row r="265" spans="2:5" ht="12.75" x14ac:dyDescent="0.2">
      <c r="B265" s="115"/>
      <c r="C265" s="115"/>
      <c r="D265" s="116"/>
      <c r="E265" s="116"/>
    </row>
    <row r="266" spans="2:5" ht="12.75" x14ac:dyDescent="0.2">
      <c r="B266" s="115"/>
      <c r="C266" s="115"/>
      <c r="D266" s="116"/>
      <c r="E266" s="116"/>
    </row>
    <row r="267" spans="2:5" ht="12.75" x14ac:dyDescent="0.2">
      <c r="B267" s="115"/>
      <c r="C267" s="115"/>
      <c r="D267" s="116"/>
      <c r="E267" s="116"/>
    </row>
    <row r="268" spans="2:5" ht="12.75" x14ac:dyDescent="0.2">
      <c r="B268" s="115"/>
      <c r="C268" s="115"/>
      <c r="D268" s="116"/>
      <c r="E268" s="116"/>
    </row>
    <row r="269" spans="2:5" ht="12.75" x14ac:dyDescent="0.2">
      <c r="B269" s="115"/>
      <c r="C269" s="115"/>
      <c r="D269" s="116"/>
      <c r="E269" s="116"/>
    </row>
    <row r="270" spans="2:5" ht="12.75" x14ac:dyDescent="0.2">
      <c r="B270" s="115"/>
      <c r="C270" s="115"/>
      <c r="D270" s="116"/>
      <c r="E270" s="116"/>
    </row>
    <row r="271" spans="2:5" ht="12.75" x14ac:dyDescent="0.2">
      <c r="B271" s="115"/>
      <c r="C271" s="115"/>
      <c r="D271" s="116"/>
      <c r="E271" s="116"/>
    </row>
    <row r="272" spans="2:5" ht="12.75" x14ac:dyDescent="0.2">
      <c r="B272" s="115"/>
      <c r="C272" s="115"/>
      <c r="D272" s="116"/>
      <c r="E272" s="116"/>
    </row>
    <row r="273" spans="2:5" ht="12.75" x14ac:dyDescent="0.2">
      <c r="B273" s="115"/>
      <c r="C273" s="115"/>
      <c r="D273" s="116"/>
      <c r="E273" s="116"/>
    </row>
    <row r="274" spans="2:5" ht="12.75" x14ac:dyDescent="0.2">
      <c r="B274" s="115"/>
      <c r="C274" s="115"/>
      <c r="D274" s="116"/>
      <c r="E274" s="116"/>
    </row>
    <row r="275" spans="2:5" ht="12.75" x14ac:dyDescent="0.2">
      <c r="B275" s="115"/>
      <c r="C275" s="115"/>
      <c r="D275" s="116"/>
      <c r="E275" s="116"/>
    </row>
    <row r="276" spans="2:5" ht="12.75" x14ac:dyDescent="0.2">
      <c r="B276" s="115"/>
      <c r="C276" s="115"/>
      <c r="D276" s="116"/>
      <c r="E276" s="116"/>
    </row>
    <row r="277" spans="2:5" ht="12.75" x14ac:dyDescent="0.2">
      <c r="B277" s="115"/>
      <c r="C277" s="115"/>
      <c r="D277" s="116"/>
      <c r="E277" s="116"/>
    </row>
    <row r="278" spans="2:5" ht="12.75" x14ac:dyDescent="0.2">
      <c r="B278" s="115"/>
      <c r="C278" s="115"/>
      <c r="D278" s="116"/>
      <c r="E278" s="116"/>
    </row>
    <row r="279" spans="2:5" ht="12.75" x14ac:dyDescent="0.2">
      <c r="B279" s="115"/>
      <c r="C279" s="115"/>
      <c r="D279" s="116"/>
      <c r="E279" s="116"/>
    </row>
    <row r="280" spans="2:5" ht="12.75" x14ac:dyDescent="0.2">
      <c r="B280" s="115"/>
      <c r="C280" s="115"/>
      <c r="D280" s="116"/>
      <c r="E280" s="116"/>
    </row>
    <row r="281" spans="2:5" ht="12.75" x14ac:dyDescent="0.2">
      <c r="B281" s="115"/>
      <c r="C281" s="115"/>
      <c r="D281" s="116"/>
      <c r="E281" s="116"/>
    </row>
    <row r="282" spans="2:5" ht="12.75" x14ac:dyDescent="0.2">
      <c r="B282" s="115"/>
      <c r="C282" s="115"/>
      <c r="D282" s="116"/>
      <c r="E282" s="116"/>
    </row>
    <row r="283" spans="2:5" ht="12.75" x14ac:dyDescent="0.2">
      <c r="B283" s="115"/>
      <c r="C283" s="115"/>
      <c r="D283" s="116"/>
      <c r="E283" s="116"/>
    </row>
    <row r="284" spans="2:5" ht="12.75" x14ac:dyDescent="0.2">
      <c r="B284" s="115"/>
      <c r="C284" s="115"/>
      <c r="D284" s="116"/>
      <c r="E284" s="116"/>
    </row>
    <row r="285" spans="2:5" ht="12.75" x14ac:dyDescent="0.2">
      <c r="B285" s="115"/>
      <c r="C285" s="115"/>
      <c r="D285" s="116"/>
      <c r="E285" s="116"/>
    </row>
    <row r="286" spans="2:5" ht="12.75" x14ac:dyDescent="0.2">
      <c r="B286" s="115"/>
      <c r="C286" s="115"/>
      <c r="D286" s="116"/>
      <c r="E286" s="116"/>
    </row>
    <row r="287" spans="2:5" ht="12.75" x14ac:dyDescent="0.2">
      <c r="B287" s="115"/>
      <c r="C287" s="115"/>
      <c r="D287" s="116"/>
      <c r="E287" s="116"/>
    </row>
    <row r="288" spans="2:5" ht="12.75" x14ac:dyDescent="0.2">
      <c r="B288" s="115"/>
      <c r="C288" s="115"/>
      <c r="D288" s="116"/>
      <c r="E288" s="116"/>
    </row>
    <row r="289" spans="2:5" ht="12.75" x14ac:dyDescent="0.2">
      <c r="B289" s="115"/>
      <c r="C289" s="115"/>
      <c r="D289" s="116"/>
      <c r="E289" s="116"/>
    </row>
    <row r="290" spans="2:5" ht="12.75" x14ac:dyDescent="0.2">
      <c r="B290" s="115"/>
      <c r="C290" s="115"/>
      <c r="D290" s="116"/>
      <c r="E290" s="116"/>
    </row>
    <row r="291" spans="2:5" ht="12.75" x14ac:dyDescent="0.2">
      <c r="B291" s="115"/>
      <c r="C291" s="115"/>
      <c r="D291" s="116"/>
      <c r="E291" s="116"/>
    </row>
    <row r="292" spans="2:5" ht="12.75" x14ac:dyDescent="0.2">
      <c r="B292" s="115"/>
      <c r="C292" s="115"/>
      <c r="D292" s="116"/>
      <c r="E292" s="116"/>
    </row>
    <row r="293" spans="2:5" ht="12.75" x14ac:dyDescent="0.2">
      <c r="B293" s="115"/>
      <c r="C293" s="115"/>
      <c r="D293" s="116"/>
      <c r="E293" s="116"/>
    </row>
    <row r="294" spans="2:5" ht="12.75" x14ac:dyDescent="0.2">
      <c r="B294" s="115"/>
      <c r="C294" s="115"/>
      <c r="D294" s="116"/>
      <c r="E294" s="116"/>
    </row>
    <row r="295" spans="2:5" ht="12.75" x14ac:dyDescent="0.2">
      <c r="B295" s="115"/>
      <c r="C295" s="115"/>
      <c r="D295" s="116"/>
      <c r="E295" s="116"/>
    </row>
    <row r="296" spans="2:5" ht="12.75" x14ac:dyDescent="0.2">
      <c r="B296" s="115"/>
      <c r="C296" s="115"/>
      <c r="D296" s="116"/>
      <c r="E296" s="116"/>
    </row>
    <row r="297" spans="2:5" ht="12.75" x14ac:dyDescent="0.2">
      <c r="B297" s="115"/>
      <c r="C297" s="115"/>
      <c r="D297" s="116"/>
      <c r="E297" s="116"/>
    </row>
    <row r="298" spans="2:5" ht="12.75" x14ac:dyDescent="0.2">
      <c r="B298" s="115"/>
      <c r="C298" s="115"/>
      <c r="D298" s="116"/>
      <c r="E298" s="116"/>
    </row>
    <row r="299" spans="2:5" ht="12.75" x14ac:dyDescent="0.2">
      <c r="B299" s="115"/>
      <c r="C299" s="115"/>
      <c r="D299" s="116"/>
      <c r="E299" s="116"/>
    </row>
    <row r="300" spans="2:5" ht="12.75" x14ac:dyDescent="0.2">
      <c r="B300" s="115"/>
      <c r="C300" s="115"/>
      <c r="D300" s="116"/>
      <c r="E300" s="116"/>
    </row>
    <row r="301" spans="2:5" ht="12.75" x14ac:dyDescent="0.2">
      <c r="B301" s="115"/>
      <c r="C301" s="115"/>
      <c r="D301" s="116"/>
      <c r="E301" s="116"/>
    </row>
    <row r="302" spans="2:5" ht="12.75" x14ac:dyDescent="0.2">
      <c r="B302" s="115"/>
      <c r="C302" s="115"/>
      <c r="D302" s="116"/>
      <c r="E302" s="116"/>
    </row>
    <row r="303" spans="2:5" ht="12.75" x14ac:dyDescent="0.2">
      <c r="B303" s="115"/>
      <c r="C303" s="115"/>
      <c r="D303" s="116"/>
      <c r="E303" s="116"/>
    </row>
    <row r="304" spans="2:5" ht="12.75" x14ac:dyDescent="0.2">
      <c r="B304" s="115"/>
      <c r="C304" s="115"/>
      <c r="D304" s="116"/>
      <c r="E304" s="116"/>
    </row>
    <row r="305" spans="2:5" ht="12.75" x14ac:dyDescent="0.2">
      <c r="B305" s="115"/>
      <c r="C305" s="115"/>
      <c r="D305" s="116"/>
      <c r="E305" s="116"/>
    </row>
    <row r="306" spans="2:5" ht="12.75" x14ac:dyDescent="0.2">
      <c r="B306" s="115"/>
      <c r="C306" s="115"/>
      <c r="D306" s="116"/>
      <c r="E306" s="116"/>
    </row>
    <row r="307" spans="2:5" ht="12.75" x14ac:dyDescent="0.2">
      <c r="B307" s="115"/>
      <c r="C307" s="115"/>
      <c r="D307" s="116"/>
      <c r="E307" s="116"/>
    </row>
    <row r="308" spans="2:5" ht="12.75" x14ac:dyDescent="0.2">
      <c r="B308" s="115"/>
      <c r="C308" s="115"/>
      <c r="D308" s="116"/>
      <c r="E308" s="116"/>
    </row>
    <row r="309" spans="2:5" ht="12.75" x14ac:dyDescent="0.2">
      <c r="B309" s="115"/>
      <c r="C309" s="115"/>
      <c r="D309" s="116"/>
      <c r="E309" s="116"/>
    </row>
    <row r="310" spans="2:5" ht="12.75" x14ac:dyDescent="0.2">
      <c r="B310" s="115"/>
      <c r="C310" s="115"/>
      <c r="D310" s="116"/>
      <c r="E310" s="116"/>
    </row>
    <row r="311" spans="2:5" ht="12.75" x14ac:dyDescent="0.2">
      <c r="B311" s="115"/>
      <c r="C311" s="115"/>
      <c r="D311" s="116"/>
      <c r="E311" s="116"/>
    </row>
    <row r="312" spans="2:5" ht="12.75" x14ac:dyDescent="0.2">
      <c r="B312" s="115"/>
      <c r="C312" s="115"/>
      <c r="D312" s="116"/>
      <c r="E312" s="116"/>
    </row>
    <row r="313" spans="2:5" ht="12.75" x14ac:dyDescent="0.2">
      <c r="B313" s="115"/>
      <c r="C313" s="115"/>
      <c r="D313" s="116"/>
      <c r="E313" s="116"/>
    </row>
    <row r="314" spans="2:5" ht="12.75" x14ac:dyDescent="0.2">
      <c r="B314" s="115"/>
      <c r="C314" s="115"/>
      <c r="D314" s="116"/>
      <c r="E314" s="116"/>
    </row>
    <row r="315" spans="2:5" ht="12.75" x14ac:dyDescent="0.2">
      <c r="B315" s="115"/>
      <c r="C315" s="115"/>
      <c r="D315" s="116"/>
      <c r="E315" s="116"/>
    </row>
    <row r="316" spans="2:5" ht="12.75" x14ac:dyDescent="0.2">
      <c r="B316" s="115"/>
      <c r="C316" s="115"/>
      <c r="D316" s="116"/>
      <c r="E316" s="116"/>
    </row>
    <row r="317" spans="2:5" ht="12.75" x14ac:dyDescent="0.2">
      <c r="B317" s="115"/>
      <c r="C317" s="115"/>
      <c r="D317" s="116"/>
      <c r="E317" s="116"/>
    </row>
    <row r="318" spans="2:5" ht="12.75" x14ac:dyDescent="0.2">
      <c r="B318" s="115"/>
      <c r="C318" s="115"/>
      <c r="D318" s="116"/>
      <c r="E318" s="116"/>
    </row>
    <row r="319" spans="2:5" ht="12.75" x14ac:dyDescent="0.2">
      <c r="B319" s="115"/>
      <c r="C319" s="115"/>
      <c r="D319" s="116"/>
      <c r="E319" s="116"/>
    </row>
    <row r="320" spans="2:5" ht="12.75" x14ac:dyDescent="0.2">
      <c r="B320" s="115"/>
      <c r="C320" s="115"/>
      <c r="D320" s="116"/>
      <c r="E320" s="116"/>
    </row>
    <row r="321" spans="2:5" ht="12.75" x14ac:dyDescent="0.2">
      <c r="B321" s="115"/>
      <c r="C321" s="115"/>
      <c r="D321" s="116"/>
      <c r="E321" s="116"/>
    </row>
    <row r="322" spans="2:5" ht="12.75" x14ac:dyDescent="0.2">
      <c r="B322" s="115"/>
      <c r="C322" s="115"/>
      <c r="D322" s="116"/>
      <c r="E322" s="116"/>
    </row>
    <row r="323" spans="2:5" ht="12.75" x14ac:dyDescent="0.2">
      <c r="B323" s="115"/>
      <c r="C323" s="115"/>
      <c r="D323" s="116"/>
      <c r="E323" s="116"/>
    </row>
    <row r="324" spans="2:5" ht="12.75" x14ac:dyDescent="0.2">
      <c r="B324" s="115"/>
      <c r="C324" s="115"/>
      <c r="D324" s="116"/>
      <c r="E324" s="116"/>
    </row>
    <row r="325" spans="2:5" ht="12.75" x14ac:dyDescent="0.2">
      <c r="B325" s="115"/>
      <c r="C325" s="115"/>
      <c r="D325" s="116"/>
      <c r="E325" s="116"/>
    </row>
    <row r="326" spans="2:5" ht="12.75" x14ac:dyDescent="0.2">
      <c r="B326" s="115"/>
      <c r="C326" s="115"/>
      <c r="D326" s="116"/>
      <c r="E326" s="116"/>
    </row>
    <row r="327" spans="2:5" ht="12.75" x14ac:dyDescent="0.2">
      <c r="B327" s="115"/>
      <c r="C327" s="115"/>
      <c r="D327" s="116"/>
      <c r="E327" s="116"/>
    </row>
    <row r="328" spans="2:5" ht="12.75" x14ac:dyDescent="0.2">
      <c r="B328" s="115"/>
      <c r="C328" s="115"/>
      <c r="D328" s="116"/>
      <c r="E328" s="116"/>
    </row>
    <row r="329" spans="2:5" ht="12.75" x14ac:dyDescent="0.2">
      <c r="B329" s="115"/>
      <c r="C329" s="115"/>
      <c r="D329" s="116"/>
      <c r="E329" s="116"/>
    </row>
    <row r="330" spans="2:5" ht="12.75" x14ac:dyDescent="0.2">
      <c r="B330" s="115"/>
      <c r="C330" s="115"/>
      <c r="D330" s="116"/>
      <c r="E330" s="116"/>
    </row>
    <row r="331" spans="2:5" ht="12.75" x14ac:dyDescent="0.2">
      <c r="B331" s="115"/>
      <c r="C331" s="115"/>
      <c r="D331" s="116"/>
      <c r="E331" s="116"/>
    </row>
    <row r="332" spans="2:5" ht="12.75" x14ac:dyDescent="0.2">
      <c r="B332" s="115"/>
      <c r="C332" s="115"/>
      <c r="D332" s="116"/>
      <c r="E332" s="116"/>
    </row>
    <row r="333" spans="2:5" ht="12.75" x14ac:dyDescent="0.2">
      <c r="B333" s="115"/>
      <c r="C333" s="115"/>
      <c r="D333" s="116"/>
      <c r="E333" s="116"/>
    </row>
    <row r="334" spans="2:5" ht="12.75" x14ac:dyDescent="0.2">
      <c r="B334" s="115"/>
      <c r="C334" s="115"/>
      <c r="D334" s="116"/>
      <c r="E334" s="116"/>
    </row>
    <row r="335" spans="2:5" ht="12.75" x14ac:dyDescent="0.2">
      <c r="B335" s="115"/>
      <c r="C335" s="115"/>
      <c r="D335" s="116"/>
      <c r="E335" s="116"/>
    </row>
    <row r="336" spans="2:5" ht="12.75" x14ac:dyDescent="0.2">
      <c r="B336" s="115"/>
      <c r="C336" s="115"/>
      <c r="D336" s="116"/>
      <c r="E336" s="116"/>
    </row>
    <row r="337" spans="2:5" ht="12.75" x14ac:dyDescent="0.2">
      <c r="B337" s="115"/>
      <c r="C337" s="115"/>
      <c r="D337" s="116"/>
      <c r="E337" s="116"/>
    </row>
    <row r="338" spans="2:5" ht="12.75" x14ac:dyDescent="0.2">
      <c r="B338" s="115"/>
      <c r="C338" s="115"/>
      <c r="D338" s="116"/>
      <c r="E338" s="116"/>
    </row>
    <row r="339" spans="2:5" ht="12.75" x14ac:dyDescent="0.2">
      <c r="B339" s="115"/>
      <c r="C339" s="115"/>
      <c r="D339" s="116"/>
      <c r="E339" s="116"/>
    </row>
    <row r="340" spans="2:5" ht="12.75" x14ac:dyDescent="0.2">
      <c r="B340" s="115"/>
      <c r="C340" s="115"/>
      <c r="D340" s="116"/>
      <c r="E340" s="116"/>
    </row>
    <row r="341" spans="2:5" ht="12.75" x14ac:dyDescent="0.2">
      <c r="B341" s="115"/>
      <c r="C341" s="115"/>
      <c r="D341" s="116"/>
      <c r="E341" s="116"/>
    </row>
    <row r="342" spans="2:5" ht="12.75" x14ac:dyDescent="0.2">
      <c r="B342" s="115"/>
      <c r="C342" s="115"/>
      <c r="D342" s="116"/>
      <c r="E342" s="116"/>
    </row>
    <row r="343" spans="2:5" ht="12.75" x14ac:dyDescent="0.2">
      <c r="B343" s="115"/>
      <c r="C343" s="115"/>
      <c r="D343" s="116"/>
      <c r="E343" s="116"/>
    </row>
    <row r="344" spans="2:5" ht="12.75" x14ac:dyDescent="0.2">
      <c r="B344" s="115"/>
      <c r="C344" s="115"/>
      <c r="D344" s="116"/>
      <c r="E344" s="116"/>
    </row>
    <row r="345" spans="2:5" ht="12.75" x14ac:dyDescent="0.2">
      <c r="B345" s="115"/>
      <c r="C345" s="115"/>
      <c r="D345" s="116"/>
      <c r="E345" s="116"/>
    </row>
    <row r="346" spans="2:5" ht="12.75" x14ac:dyDescent="0.2">
      <c r="B346" s="115"/>
      <c r="C346" s="115"/>
      <c r="D346" s="116"/>
      <c r="E346" s="116"/>
    </row>
    <row r="347" spans="2:5" ht="12.75" x14ac:dyDescent="0.2">
      <c r="B347" s="115"/>
      <c r="C347" s="115"/>
      <c r="D347" s="116"/>
      <c r="E347" s="116"/>
    </row>
    <row r="348" spans="2:5" ht="12.75" x14ac:dyDescent="0.2">
      <c r="B348" s="115"/>
      <c r="C348" s="115"/>
      <c r="D348" s="116"/>
      <c r="E348" s="116"/>
    </row>
    <row r="349" spans="2:5" ht="12.75" x14ac:dyDescent="0.2">
      <c r="B349" s="115"/>
      <c r="C349" s="115"/>
      <c r="D349" s="116"/>
      <c r="E349" s="116"/>
    </row>
    <row r="350" spans="2:5" ht="12.75" x14ac:dyDescent="0.2">
      <c r="B350" s="115"/>
      <c r="C350" s="115"/>
      <c r="D350" s="116"/>
      <c r="E350" s="116"/>
    </row>
    <row r="351" spans="2:5" ht="12.75" x14ac:dyDescent="0.2">
      <c r="B351" s="115"/>
      <c r="C351" s="115"/>
      <c r="D351" s="116"/>
      <c r="E351" s="116"/>
    </row>
    <row r="352" spans="2:5" ht="12.75" x14ac:dyDescent="0.2">
      <c r="B352" s="115"/>
      <c r="C352" s="115"/>
      <c r="D352" s="116"/>
      <c r="E352" s="116"/>
    </row>
    <row r="353" spans="2:5" ht="12.75" x14ac:dyDescent="0.2">
      <c r="B353" s="115"/>
      <c r="C353" s="115"/>
      <c r="D353" s="116"/>
      <c r="E353" s="116"/>
    </row>
    <row r="354" spans="2:5" ht="12.75" x14ac:dyDescent="0.2">
      <c r="B354" s="115"/>
      <c r="C354" s="115"/>
      <c r="D354" s="116"/>
      <c r="E354" s="116"/>
    </row>
    <row r="355" spans="2:5" ht="12.75" x14ac:dyDescent="0.2">
      <c r="B355" s="115"/>
      <c r="C355" s="115"/>
      <c r="D355" s="116"/>
      <c r="E355" s="116"/>
    </row>
    <row r="356" spans="2:5" ht="12.75" x14ac:dyDescent="0.2">
      <c r="B356" s="115"/>
      <c r="C356" s="115"/>
      <c r="D356" s="116"/>
      <c r="E356" s="116"/>
    </row>
    <row r="357" spans="2:5" ht="12.75" x14ac:dyDescent="0.2">
      <c r="B357" s="115"/>
      <c r="C357" s="115"/>
      <c r="D357" s="116"/>
      <c r="E357" s="116"/>
    </row>
    <row r="358" spans="2:5" ht="12.75" x14ac:dyDescent="0.2">
      <c r="B358" s="115"/>
      <c r="C358" s="115"/>
      <c r="D358" s="116"/>
      <c r="E358" s="116"/>
    </row>
    <row r="359" spans="2:5" ht="12.75" x14ac:dyDescent="0.2">
      <c r="B359" s="115"/>
      <c r="C359" s="115"/>
      <c r="D359" s="116"/>
      <c r="E359" s="116"/>
    </row>
    <row r="360" spans="2:5" ht="12.75" x14ac:dyDescent="0.2">
      <c r="B360" s="115"/>
      <c r="C360" s="115"/>
      <c r="D360" s="116"/>
      <c r="E360" s="116"/>
    </row>
    <row r="361" spans="2:5" ht="12.75" x14ac:dyDescent="0.2">
      <c r="B361" s="115"/>
      <c r="C361" s="115"/>
      <c r="D361" s="116"/>
      <c r="E361" s="116"/>
    </row>
    <row r="362" spans="2:5" ht="12.75" x14ac:dyDescent="0.2">
      <c r="B362" s="115"/>
      <c r="C362" s="115"/>
      <c r="D362" s="116"/>
      <c r="E362" s="116"/>
    </row>
    <row r="363" spans="2:5" ht="12.75" x14ac:dyDescent="0.2">
      <c r="B363" s="115"/>
      <c r="C363" s="115"/>
      <c r="D363" s="116"/>
      <c r="E363" s="116"/>
    </row>
    <row r="364" spans="2:5" ht="12.75" x14ac:dyDescent="0.2">
      <c r="B364" s="115"/>
      <c r="C364" s="115"/>
      <c r="D364" s="116"/>
      <c r="E364" s="116"/>
    </row>
    <row r="365" spans="2:5" ht="12.75" x14ac:dyDescent="0.2">
      <c r="B365" s="115"/>
      <c r="C365" s="115"/>
      <c r="D365" s="116"/>
      <c r="E365" s="116"/>
    </row>
    <row r="366" spans="2:5" ht="12.75" x14ac:dyDescent="0.2">
      <c r="B366" s="115"/>
      <c r="C366" s="115"/>
      <c r="D366" s="116"/>
      <c r="E366" s="116"/>
    </row>
    <row r="367" spans="2:5" ht="12.75" x14ac:dyDescent="0.2">
      <c r="B367" s="115"/>
      <c r="C367" s="115"/>
      <c r="D367" s="116"/>
      <c r="E367" s="116"/>
    </row>
    <row r="368" spans="2:5" ht="12.75" x14ac:dyDescent="0.2">
      <c r="B368" s="115"/>
      <c r="C368" s="115"/>
      <c r="D368" s="116"/>
      <c r="E368" s="116"/>
    </row>
    <row r="369" spans="2:5" ht="12.75" x14ac:dyDescent="0.2">
      <c r="B369" s="115"/>
      <c r="C369" s="115"/>
      <c r="D369" s="116"/>
      <c r="E369" s="116"/>
    </row>
    <row r="370" spans="2:5" ht="12.75" x14ac:dyDescent="0.2">
      <c r="B370" s="115"/>
      <c r="C370" s="115"/>
      <c r="D370" s="116"/>
      <c r="E370" s="116"/>
    </row>
    <row r="371" spans="2:5" ht="12.75" x14ac:dyDescent="0.2">
      <c r="B371" s="115"/>
      <c r="C371" s="115"/>
      <c r="D371" s="116"/>
      <c r="E371" s="116"/>
    </row>
    <row r="372" spans="2:5" ht="12.75" x14ac:dyDescent="0.2">
      <c r="B372" s="115"/>
      <c r="C372" s="115"/>
      <c r="D372" s="116"/>
      <c r="E372" s="116"/>
    </row>
    <row r="373" spans="2:5" ht="12.75" x14ac:dyDescent="0.2">
      <c r="B373" s="115"/>
      <c r="C373" s="115"/>
      <c r="D373" s="116"/>
      <c r="E373" s="116"/>
    </row>
    <row r="374" spans="2:5" ht="12.75" x14ac:dyDescent="0.2">
      <c r="B374" s="115"/>
      <c r="C374" s="115"/>
      <c r="D374" s="116"/>
      <c r="E374" s="116"/>
    </row>
    <row r="375" spans="2:5" ht="12.75" x14ac:dyDescent="0.2">
      <c r="B375" s="115"/>
      <c r="C375" s="115"/>
      <c r="D375" s="116"/>
      <c r="E375" s="116"/>
    </row>
    <row r="376" spans="2:5" ht="12.75" x14ac:dyDescent="0.2">
      <c r="B376" s="115"/>
      <c r="C376" s="115"/>
      <c r="D376" s="116"/>
      <c r="E376" s="116"/>
    </row>
    <row r="377" spans="2:5" ht="12.75" x14ac:dyDescent="0.2">
      <c r="B377" s="115"/>
      <c r="C377" s="115"/>
      <c r="D377" s="116"/>
      <c r="E377" s="116"/>
    </row>
    <row r="378" spans="2:5" ht="12.75" x14ac:dyDescent="0.2">
      <c r="B378" s="115"/>
      <c r="C378" s="115"/>
      <c r="D378" s="116"/>
      <c r="E378" s="116"/>
    </row>
    <row r="379" spans="2:5" ht="12.75" x14ac:dyDescent="0.2">
      <c r="B379" s="115"/>
      <c r="C379" s="115"/>
      <c r="D379" s="116"/>
      <c r="E379" s="116"/>
    </row>
    <row r="380" spans="2:5" ht="12.75" x14ac:dyDescent="0.2">
      <c r="B380" s="115"/>
      <c r="C380" s="115"/>
      <c r="D380" s="116"/>
      <c r="E380" s="116"/>
    </row>
    <row r="381" spans="2:5" ht="12.75" x14ac:dyDescent="0.2">
      <c r="B381" s="115"/>
      <c r="C381" s="115"/>
      <c r="D381" s="116"/>
      <c r="E381" s="116"/>
    </row>
    <row r="382" spans="2:5" ht="12.75" x14ac:dyDescent="0.2">
      <c r="B382" s="115"/>
      <c r="C382" s="115"/>
      <c r="D382" s="116"/>
      <c r="E382" s="116"/>
    </row>
    <row r="383" spans="2:5" ht="12.75" x14ac:dyDescent="0.2">
      <c r="B383" s="115"/>
      <c r="C383" s="115"/>
      <c r="D383" s="116"/>
      <c r="E383" s="116"/>
    </row>
    <row r="384" spans="2:5" ht="12.75" x14ac:dyDescent="0.2">
      <c r="B384" s="115"/>
      <c r="C384" s="115"/>
      <c r="D384" s="116"/>
      <c r="E384" s="116"/>
    </row>
    <row r="385" spans="2:5" ht="12.75" x14ac:dyDescent="0.2">
      <c r="B385" s="115"/>
      <c r="C385" s="115"/>
      <c r="D385" s="116"/>
      <c r="E385" s="116"/>
    </row>
    <row r="386" spans="2:5" ht="12.75" x14ac:dyDescent="0.2">
      <c r="B386" s="115"/>
      <c r="C386" s="115"/>
      <c r="D386" s="116"/>
      <c r="E386" s="116"/>
    </row>
    <row r="387" spans="2:5" ht="12.75" x14ac:dyDescent="0.2">
      <c r="B387" s="115"/>
      <c r="C387" s="115"/>
      <c r="D387" s="116"/>
      <c r="E387" s="116"/>
    </row>
    <row r="388" spans="2:5" ht="12.75" x14ac:dyDescent="0.2">
      <c r="B388" s="115"/>
      <c r="C388" s="115"/>
      <c r="D388" s="116"/>
      <c r="E388" s="116"/>
    </row>
    <row r="389" spans="2:5" ht="12.75" x14ac:dyDescent="0.2">
      <c r="B389" s="115"/>
      <c r="C389" s="115"/>
      <c r="D389" s="116"/>
      <c r="E389" s="116"/>
    </row>
    <row r="390" spans="2:5" ht="12.75" x14ac:dyDescent="0.2">
      <c r="B390" s="115"/>
      <c r="C390" s="115"/>
      <c r="D390" s="116"/>
      <c r="E390" s="116"/>
    </row>
    <row r="391" spans="2:5" ht="12.75" x14ac:dyDescent="0.2">
      <c r="B391" s="115"/>
      <c r="C391" s="115"/>
      <c r="D391" s="116"/>
      <c r="E391" s="116"/>
    </row>
    <row r="392" spans="2:5" ht="12.75" x14ac:dyDescent="0.2">
      <c r="B392" s="115"/>
      <c r="C392" s="115"/>
      <c r="D392" s="116"/>
      <c r="E392" s="116"/>
    </row>
    <row r="393" spans="2:5" ht="12.75" x14ac:dyDescent="0.2">
      <c r="B393" s="115"/>
      <c r="C393" s="115"/>
      <c r="D393" s="116"/>
      <c r="E393" s="116"/>
    </row>
    <row r="394" spans="2:5" ht="12.75" x14ac:dyDescent="0.2">
      <c r="B394" s="115"/>
      <c r="C394" s="115"/>
      <c r="D394" s="116"/>
      <c r="E394" s="116"/>
    </row>
    <row r="395" spans="2:5" ht="12.75" x14ac:dyDescent="0.2">
      <c r="B395" s="115"/>
      <c r="C395" s="115"/>
      <c r="D395" s="116"/>
      <c r="E395" s="116"/>
    </row>
    <row r="396" spans="2:5" ht="12.75" x14ac:dyDescent="0.2">
      <c r="B396" s="115"/>
      <c r="C396" s="115"/>
      <c r="D396" s="116"/>
      <c r="E396" s="116"/>
    </row>
    <row r="397" spans="2:5" ht="12.75" x14ac:dyDescent="0.2">
      <c r="B397" s="115"/>
      <c r="C397" s="115"/>
      <c r="D397" s="116"/>
      <c r="E397" s="116"/>
    </row>
    <row r="398" spans="2:5" ht="12.75" x14ac:dyDescent="0.2">
      <c r="B398" s="115"/>
      <c r="C398" s="115"/>
      <c r="D398" s="116"/>
      <c r="E398" s="116"/>
    </row>
    <row r="399" spans="2:5" ht="12.75" x14ac:dyDescent="0.2">
      <c r="B399" s="115"/>
      <c r="C399" s="115"/>
      <c r="D399" s="116"/>
      <c r="E399" s="116"/>
    </row>
    <row r="400" spans="2:5" ht="12.75" x14ac:dyDescent="0.2">
      <c r="B400" s="115"/>
      <c r="C400" s="115"/>
      <c r="D400" s="116"/>
      <c r="E400" s="116"/>
    </row>
    <row r="401" spans="2:5" ht="12.75" x14ac:dyDescent="0.2">
      <c r="B401" s="115"/>
      <c r="C401" s="115"/>
      <c r="D401" s="116"/>
      <c r="E401" s="116"/>
    </row>
    <row r="402" spans="2:5" ht="12.75" x14ac:dyDescent="0.2">
      <c r="B402" s="115"/>
      <c r="C402" s="115"/>
      <c r="D402" s="116"/>
      <c r="E402" s="116"/>
    </row>
    <row r="403" spans="2:5" ht="12.75" x14ac:dyDescent="0.2">
      <c r="B403" s="115"/>
      <c r="C403" s="115"/>
      <c r="D403" s="116"/>
      <c r="E403" s="116"/>
    </row>
    <row r="404" spans="2:5" ht="12.75" x14ac:dyDescent="0.2">
      <c r="B404" s="115"/>
      <c r="C404" s="115"/>
      <c r="D404" s="116"/>
      <c r="E404" s="116"/>
    </row>
    <row r="405" spans="2:5" ht="12.75" x14ac:dyDescent="0.2">
      <c r="B405" s="115"/>
      <c r="C405" s="115"/>
      <c r="D405" s="116"/>
      <c r="E405" s="116"/>
    </row>
    <row r="406" spans="2:5" ht="12.75" x14ac:dyDescent="0.2">
      <c r="B406" s="115"/>
      <c r="C406" s="115"/>
      <c r="D406" s="116"/>
      <c r="E406" s="116"/>
    </row>
    <row r="407" spans="2:5" ht="12.75" x14ac:dyDescent="0.2">
      <c r="B407" s="115"/>
      <c r="C407" s="115"/>
      <c r="D407" s="116"/>
      <c r="E407" s="116"/>
    </row>
    <row r="408" spans="2:5" ht="12.75" x14ac:dyDescent="0.2">
      <c r="B408" s="115"/>
      <c r="C408" s="115"/>
      <c r="D408" s="116"/>
      <c r="E408" s="116"/>
    </row>
    <row r="409" spans="2:5" ht="12.75" x14ac:dyDescent="0.2">
      <c r="B409" s="115"/>
      <c r="C409" s="115"/>
      <c r="D409" s="116"/>
      <c r="E409" s="116"/>
    </row>
    <row r="410" spans="2:5" ht="12.75" x14ac:dyDescent="0.2">
      <c r="B410" s="115"/>
      <c r="C410" s="115"/>
      <c r="D410" s="116"/>
      <c r="E410" s="116"/>
    </row>
    <row r="411" spans="2:5" ht="12.75" x14ac:dyDescent="0.2">
      <c r="B411" s="115"/>
      <c r="C411" s="115"/>
      <c r="D411" s="116"/>
      <c r="E411" s="116"/>
    </row>
    <row r="412" spans="2:5" ht="12.75" x14ac:dyDescent="0.2">
      <c r="B412" s="115"/>
      <c r="C412" s="115"/>
      <c r="D412" s="116"/>
      <c r="E412" s="116"/>
    </row>
    <row r="413" spans="2:5" ht="12.75" x14ac:dyDescent="0.2">
      <c r="B413" s="115"/>
      <c r="C413" s="115"/>
      <c r="D413" s="116"/>
      <c r="E413" s="116"/>
    </row>
    <row r="414" spans="2:5" ht="12.75" x14ac:dyDescent="0.2">
      <c r="B414" s="115"/>
      <c r="C414" s="115"/>
      <c r="D414" s="116"/>
      <c r="E414" s="116"/>
    </row>
    <row r="415" spans="2:5" ht="12.75" x14ac:dyDescent="0.2">
      <c r="B415" s="115"/>
      <c r="C415" s="115"/>
      <c r="D415" s="116"/>
      <c r="E415" s="116"/>
    </row>
    <row r="416" spans="2:5" ht="12.75" x14ac:dyDescent="0.2">
      <c r="B416" s="115"/>
      <c r="C416" s="115"/>
      <c r="D416" s="116"/>
      <c r="E416" s="116"/>
    </row>
    <row r="417" spans="2:5" ht="12.75" x14ac:dyDescent="0.2">
      <c r="B417" s="115"/>
      <c r="C417" s="115"/>
      <c r="D417" s="116"/>
      <c r="E417" s="116"/>
    </row>
    <row r="418" spans="2:5" ht="12.75" x14ac:dyDescent="0.2">
      <c r="B418" s="115"/>
      <c r="C418" s="115"/>
      <c r="D418" s="116"/>
      <c r="E418" s="116"/>
    </row>
    <row r="419" spans="2:5" ht="12.75" x14ac:dyDescent="0.2">
      <c r="B419" s="115"/>
      <c r="C419" s="115"/>
      <c r="D419" s="116"/>
      <c r="E419" s="116"/>
    </row>
    <row r="420" spans="2:5" ht="12.75" x14ac:dyDescent="0.2">
      <c r="B420" s="115"/>
      <c r="C420" s="115"/>
      <c r="D420" s="116"/>
      <c r="E420" s="116"/>
    </row>
    <row r="421" spans="2:5" ht="12.75" x14ac:dyDescent="0.2">
      <c r="B421" s="115"/>
      <c r="C421" s="115"/>
      <c r="D421" s="116"/>
      <c r="E421" s="116"/>
    </row>
    <row r="422" spans="2:5" ht="12.75" x14ac:dyDescent="0.2">
      <c r="B422" s="115"/>
      <c r="C422" s="115"/>
      <c r="D422" s="116"/>
      <c r="E422" s="116"/>
    </row>
    <row r="423" spans="2:5" ht="12.75" x14ac:dyDescent="0.2">
      <c r="B423" s="115"/>
      <c r="C423" s="115"/>
      <c r="D423" s="116"/>
      <c r="E423" s="116"/>
    </row>
    <row r="424" spans="2:5" ht="12.75" x14ac:dyDescent="0.2">
      <c r="B424" s="115"/>
      <c r="C424" s="115"/>
      <c r="D424" s="116"/>
      <c r="E424" s="116"/>
    </row>
    <row r="425" spans="2:5" ht="12.75" x14ac:dyDescent="0.2">
      <c r="B425" s="115"/>
      <c r="C425" s="115"/>
      <c r="D425" s="116"/>
      <c r="E425" s="116"/>
    </row>
    <row r="426" spans="2:5" ht="12.75" x14ac:dyDescent="0.2">
      <c r="B426" s="115"/>
      <c r="C426" s="115"/>
      <c r="D426" s="116"/>
      <c r="E426" s="116"/>
    </row>
    <row r="427" spans="2:5" ht="12.75" x14ac:dyDescent="0.2">
      <c r="B427" s="115"/>
      <c r="C427" s="115"/>
      <c r="D427" s="116"/>
      <c r="E427" s="116"/>
    </row>
    <row r="428" spans="2:5" ht="12.75" x14ac:dyDescent="0.2">
      <c r="B428" s="115"/>
      <c r="C428" s="115"/>
      <c r="D428" s="116"/>
      <c r="E428" s="116"/>
    </row>
    <row r="429" spans="2:5" ht="12.75" x14ac:dyDescent="0.2">
      <c r="B429" s="115"/>
      <c r="C429" s="115"/>
      <c r="D429" s="116"/>
      <c r="E429" s="116"/>
    </row>
    <row r="430" spans="2:5" ht="12.75" x14ac:dyDescent="0.2">
      <c r="B430" s="115"/>
      <c r="C430" s="115"/>
      <c r="D430" s="116"/>
      <c r="E430" s="116"/>
    </row>
    <row r="431" spans="2:5" ht="12.75" x14ac:dyDescent="0.2">
      <c r="B431" s="115"/>
      <c r="C431" s="115"/>
      <c r="D431" s="116"/>
      <c r="E431" s="116"/>
    </row>
    <row r="432" spans="2:5" ht="12.75" x14ac:dyDescent="0.2">
      <c r="B432" s="115"/>
      <c r="C432" s="115"/>
      <c r="D432" s="116"/>
      <c r="E432" s="116"/>
    </row>
    <row r="433" spans="2:5" ht="12.75" x14ac:dyDescent="0.2">
      <c r="B433" s="115"/>
      <c r="C433" s="115"/>
      <c r="D433" s="116"/>
      <c r="E433" s="116"/>
    </row>
    <row r="434" spans="2:5" ht="12.75" x14ac:dyDescent="0.2">
      <c r="B434" s="115"/>
      <c r="C434" s="115"/>
      <c r="D434" s="116"/>
      <c r="E434" s="116"/>
    </row>
    <row r="435" spans="2:5" ht="12.75" x14ac:dyDescent="0.2">
      <c r="B435" s="115"/>
      <c r="C435" s="115"/>
      <c r="D435" s="116"/>
      <c r="E435" s="116"/>
    </row>
    <row r="436" spans="2:5" ht="12.75" x14ac:dyDescent="0.2">
      <c r="B436" s="115"/>
      <c r="C436" s="115"/>
      <c r="D436" s="116"/>
      <c r="E436" s="116"/>
    </row>
    <row r="437" spans="2:5" ht="12.75" x14ac:dyDescent="0.2">
      <c r="B437" s="115"/>
      <c r="C437" s="115"/>
      <c r="D437" s="116"/>
      <c r="E437" s="116"/>
    </row>
    <row r="438" spans="2:5" ht="12.75" x14ac:dyDescent="0.2">
      <c r="B438" s="115"/>
      <c r="C438" s="115"/>
      <c r="D438" s="116"/>
      <c r="E438" s="116"/>
    </row>
    <row r="439" spans="2:5" ht="12.75" x14ac:dyDescent="0.2">
      <c r="B439" s="115"/>
      <c r="C439" s="115"/>
      <c r="D439" s="116"/>
      <c r="E439" s="116"/>
    </row>
    <row r="440" spans="2:5" ht="12.75" x14ac:dyDescent="0.2">
      <c r="B440" s="115"/>
      <c r="C440" s="115"/>
      <c r="D440" s="116"/>
      <c r="E440" s="116"/>
    </row>
    <row r="441" spans="2:5" ht="12.75" x14ac:dyDescent="0.2">
      <c r="B441" s="115"/>
      <c r="C441" s="115"/>
      <c r="D441" s="116"/>
      <c r="E441" s="116"/>
    </row>
    <row r="442" spans="2:5" ht="12.75" x14ac:dyDescent="0.2">
      <c r="B442" s="115"/>
      <c r="C442" s="115"/>
      <c r="D442" s="116"/>
      <c r="E442" s="116"/>
    </row>
    <row r="443" spans="2:5" ht="12.75" x14ac:dyDescent="0.2">
      <c r="B443" s="115"/>
      <c r="C443" s="115"/>
      <c r="D443" s="116"/>
      <c r="E443" s="116"/>
    </row>
    <row r="444" spans="2:5" ht="12.75" x14ac:dyDescent="0.2">
      <c r="B444" s="115"/>
      <c r="C444" s="115"/>
      <c r="D444" s="116"/>
      <c r="E444" s="116"/>
    </row>
    <row r="445" spans="2:5" ht="12.75" x14ac:dyDescent="0.2">
      <c r="B445" s="115"/>
      <c r="C445" s="115"/>
      <c r="D445" s="116"/>
      <c r="E445" s="116"/>
    </row>
    <row r="446" spans="2:5" ht="12.75" x14ac:dyDescent="0.2">
      <c r="B446" s="115"/>
      <c r="C446" s="115"/>
      <c r="D446" s="116"/>
      <c r="E446" s="116"/>
    </row>
    <row r="447" spans="2:5" ht="12.75" x14ac:dyDescent="0.2">
      <c r="B447" s="115"/>
      <c r="C447" s="115"/>
      <c r="D447" s="116"/>
      <c r="E447" s="116"/>
    </row>
    <row r="448" spans="2:5" ht="12.75" x14ac:dyDescent="0.2">
      <c r="B448" s="115"/>
      <c r="C448" s="115"/>
      <c r="D448" s="116"/>
      <c r="E448" s="116"/>
    </row>
    <row r="449" spans="2:5" ht="12.75" x14ac:dyDescent="0.2">
      <c r="B449" s="115"/>
      <c r="C449" s="115"/>
      <c r="D449" s="116"/>
      <c r="E449" s="116"/>
    </row>
    <row r="450" spans="2:5" ht="12.75" x14ac:dyDescent="0.2">
      <c r="B450" s="115"/>
      <c r="C450" s="115"/>
      <c r="D450" s="116"/>
      <c r="E450" s="116"/>
    </row>
    <row r="451" spans="2:5" ht="12.75" x14ac:dyDescent="0.2">
      <c r="B451" s="115"/>
      <c r="C451" s="115"/>
      <c r="D451" s="116"/>
      <c r="E451" s="116"/>
    </row>
    <row r="452" spans="2:5" ht="12.75" x14ac:dyDescent="0.2">
      <c r="B452" s="115"/>
      <c r="C452" s="115"/>
      <c r="D452" s="116"/>
      <c r="E452" s="116"/>
    </row>
    <row r="453" spans="2:5" ht="12.75" x14ac:dyDescent="0.2">
      <c r="B453" s="115"/>
      <c r="C453" s="115"/>
      <c r="D453" s="116"/>
      <c r="E453" s="116"/>
    </row>
    <row r="454" spans="2:5" ht="12.75" x14ac:dyDescent="0.2">
      <c r="B454" s="115"/>
      <c r="C454" s="115"/>
      <c r="D454" s="116"/>
      <c r="E454" s="116"/>
    </row>
    <row r="455" spans="2:5" ht="12.75" x14ac:dyDescent="0.2">
      <c r="B455" s="115"/>
      <c r="C455" s="115"/>
      <c r="D455" s="116"/>
      <c r="E455" s="116"/>
    </row>
    <row r="456" spans="2:5" ht="12.75" x14ac:dyDescent="0.2">
      <c r="B456" s="115"/>
      <c r="C456" s="115"/>
      <c r="D456" s="116"/>
      <c r="E456" s="116"/>
    </row>
    <row r="457" spans="2:5" ht="12.75" x14ac:dyDescent="0.2">
      <c r="B457" s="115"/>
      <c r="C457" s="115"/>
      <c r="D457" s="116"/>
      <c r="E457" s="116"/>
    </row>
    <row r="458" spans="2:5" ht="12.75" x14ac:dyDescent="0.2">
      <c r="B458" s="115"/>
      <c r="C458" s="115"/>
      <c r="D458" s="116"/>
      <c r="E458" s="116"/>
    </row>
    <row r="459" spans="2:5" ht="12.75" x14ac:dyDescent="0.2">
      <c r="B459" s="115"/>
      <c r="C459" s="115"/>
      <c r="D459" s="116"/>
      <c r="E459" s="116"/>
    </row>
    <row r="460" spans="2:5" ht="12.75" x14ac:dyDescent="0.2">
      <c r="B460" s="115"/>
      <c r="C460" s="115"/>
      <c r="D460" s="116"/>
      <c r="E460" s="116"/>
    </row>
    <row r="461" spans="2:5" ht="12.75" x14ac:dyDescent="0.2">
      <c r="B461" s="115"/>
      <c r="C461" s="115"/>
      <c r="D461" s="116"/>
      <c r="E461" s="116"/>
    </row>
    <row r="462" spans="2:5" ht="12.75" x14ac:dyDescent="0.2">
      <c r="B462" s="115"/>
      <c r="C462" s="115"/>
      <c r="D462" s="116"/>
      <c r="E462" s="116"/>
    </row>
    <row r="463" spans="2:5" ht="12.75" x14ac:dyDescent="0.2">
      <c r="B463" s="115"/>
      <c r="C463" s="115"/>
      <c r="D463" s="116"/>
      <c r="E463" s="116"/>
    </row>
    <row r="464" spans="2:5" ht="12.75" x14ac:dyDescent="0.2">
      <c r="B464" s="115"/>
      <c r="C464" s="115"/>
      <c r="D464" s="116"/>
      <c r="E464" s="116"/>
    </row>
    <row r="465" spans="2:5" ht="12.75" x14ac:dyDescent="0.2">
      <c r="B465" s="115"/>
      <c r="C465" s="115"/>
      <c r="D465" s="116"/>
      <c r="E465" s="116"/>
    </row>
    <row r="466" spans="2:5" ht="12.75" x14ac:dyDescent="0.2">
      <c r="B466" s="115"/>
      <c r="C466" s="115"/>
      <c r="D466" s="116"/>
      <c r="E466" s="116"/>
    </row>
    <row r="467" spans="2:5" ht="12.75" x14ac:dyDescent="0.2">
      <c r="B467" s="115"/>
      <c r="C467" s="115"/>
      <c r="D467" s="116"/>
      <c r="E467" s="116"/>
    </row>
    <row r="468" spans="2:5" ht="12.75" x14ac:dyDescent="0.2">
      <c r="B468" s="115"/>
      <c r="C468" s="115"/>
      <c r="D468" s="116"/>
      <c r="E468" s="116"/>
    </row>
    <row r="469" spans="2:5" ht="12.75" x14ac:dyDescent="0.2">
      <c r="B469" s="115"/>
      <c r="C469" s="115"/>
      <c r="D469" s="116"/>
      <c r="E469" s="116"/>
    </row>
    <row r="470" spans="2:5" ht="12.75" x14ac:dyDescent="0.2">
      <c r="B470" s="115"/>
      <c r="C470" s="115"/>
      <c r="D470" s="116"/>
      <c r="E470" s="116"/>
    </row>
    <row r="471" spans="2:5" ht="12.75" x14ac:dyDescent="0.2">
      <c r="B471" s="115"/>
      <c r="C471" s="115"/>
      <c r="D471" s="116"/>
      <c r="E471" s="116"/>
    </row>
    <row r="472" spans="2:5" ht="12.75" x14ac:dyDescent="0.2">
      <c r="B472" s="115"/>
      <c r="C472" s="115"/>
      <c r="D472" s="116"/>
      <c r="E472" s="116"/>
    </row>
    <row r="473" spans="2:5" ht="12.75" x14ac:dyDescent="0.2">
      <c r="B473" s="115"/>
      <c r="C473" s="115"/>
      <c r="D473" s="116"/>
      <c r="E473" s="116"/>
    </row>
    <row r="474" spans="2:5" ht="12.75" x14ac:dyDescent="0.2">
      <c r="B474" s="115"/>
      <c r="C474" s="115"/>
      <c r="D474" s="116"/>
      <c r="E474" s="116"/>
    </row>
    <row r="475" spans="2:5" ht="12.75" x14ac:dyDescent="0.2">
      <c r="B475" s="115"/>
      <c r="C475" s="115"/>
      <c r="D475" s="116"/>
      <c r="E475" s="116"/>
    </row>
    <row r="476" spans="2:5" ht="12.75" x14ac:dyDescent="0.2">
      <c r="B476" s="115"/>
      <c r="C476" s="115"/>
      <c r="D476" s="116"/>
      <c r="E476" s="116"/>
    </row>
    <row r="477" spans="2:5" ht="12.75" x14ac:dyDescent="0.2">
      <c r="B477" s="115"/>
      <c r="C477" s="115"/>
      <c r="D477" s="116"/>
      <c r="E477" s="116"/>
    </row>
    <row r="478" spans="2:5" ht="12.75" x14ac:dyDescent="0.2">
      <c r="B478" s="115"/>
      <c r="C478" s="115"/>
      <c r="D478" s="116"/>
      <c r="E478" s="116"/>
    </row>
    <row r="479" spans="2:5" ht="12.75" x14ac:dyDescent="0.2">
      <c r="B479" s="115"/>
      <c r="C479" s="115"/>
      <c r="D479" s="116"/>
      <c r="E479" s="116"/>
    </row>
    <row r="480" spans="2:5" ht="12.75" x14ac:dyDescent="0.2">
      <c r="B480" s="115"/>
      <c r="C480" s="115"/>
      <c r="D480" s="116"/>
      <c r="E480" s="116"/>
    </row>
    <row r="481" spans="2:5" ht="12.75" x14ac:dyDescent="0.2">
      <c r="B481" s="115"/>
      <c r="C481" s="115"/>
      <c r="D481" s="116"/>
      <c r="E481" s="116"/>
    </row>
    <row r="482" spans="2:5" ht="12.75" x14ac:dyDescent="0.2">
      <c r="B482" s="115"/>
      <c r="C482" s="115"/>
      <c r="D482" s="116"/>
      <c r="E482" s="116"/>
    </row>
    <row r="483" spans="2:5" ht="12.75" x14ac:dyDescent="0.2">
      <c r="B483" s="115"/>
      <c r="C483" s="115"/>
      <c r="D483" s="116"/>
      <c r="E483" s="116"/>
    </row>
    <row r="484" spans="2:5" ht="12.75" x14ac:dyDescent="0.2">
      <c r="B484" s="115"/>
      <c r="C484" s="115"/>
      <c r="D484" s="116"/>
      <c r="E484" s="116"/>
    </row>
    <row r="485" spans="2:5" ht="12.75" x14ac:dyDescent="0.2">
      <c r="B485" s="115"/>
      <c r="C485" s="115"/>
      <c r="D485" s="116"/>
      <c r="E485" s="116"/>
    </row>
    <row r="486" spans="2:5" ht="12.75" x14ac:dyDescent="0.2">
      <c r="B486" s="115"/>
      <c r="C486" s="115"/>
      <c r="D486" s="116"/>
      <c r="E486" s="116"/>
    </row>
    <row r="487" spans="2:5" ht="12.75" x14ac:dyDescent="0.2">
      <c r="B487" s="115"/>
      <c r="C487" s="115"/>
      <c r="D487" s="116"/>
      <c r="E487" s="116"/>
    </row>
    <row r="488" spans="2:5" ht="12.75" x14ac:dyDescent="0.2">
      <c r="B488" s="115"/>
      <c r="C488" s="115"/>
      <c r="D488" s="116"/>
      <c r="E488" s="116"/>
    </row>
    <row r="489" spans="2:5" ht="12.75" x14ac:dyDescent="0.2">
      <c r="B489" s="115"/>
      <c r="C489" s="115"/>
      <c r="D489" s="116"/>
      <c r="E489" s="116"/>
    </row>
    <row r="490" spans="2:5" ht="12.75" x14ac:dyDescent="0.2">
      <c r="B490" s="115"/>
      <c r="C490" s="115"/>
      <c r="D490" s="116"/>
      <c r="E490" s="116"/>
    </row>
    <row r="491" spans="2:5" ht="12.75" x14ac:dyDescent="0.2">
      <c r="B491" s="115"/>
      <c r="C491" s="115"/>
      <c r="D491" s="116"/>
      <c r="E491" s="116"/>
    </row>
    <row r="492" spans="2:5" ht="12.75" x14ac:dyDescent="0.2">
      <c r="B492" s="115"/>
      <c r="C492" s="115"/>
      <c r="D492" s="116"/>
      <c r="E492" s="116"/>
    </row>
    <row r="493" spans="2:5" ht="12.75" x14ac:dyDescent="0.2">
      <c r="B493" s="115"/>
      <c r="C493" s="115"/>
      <c r="D493" s="116"/>
      <c r="E493" s="116"/>
    </row>
    <row r="494" spans="2:5" ht="12.75" x14ac:dyDescent="0.2">
      <c r="B494" s="115"/>
      <c r="C494" s="115"/>
      <c r="D494" s="116"/>
      <c r="E494" s="116"/>
    </row>
    <row r="495" spans="2:5" ht="12.75" x14ac:dyDescent="0.2">
      <c r="B495" s="115"/>
      <c r="C495" s="115"/>
      <c r="D495" s="116"/>
      <c r="E495" s="116"/>
    </row>
    <row r="496" spans="2:5" ht="12.75" x14ac:dyDescent="0.2">
      <c r="B496" s="115"/>
      <c r="C496" s="115"/>
      <c r="D496" s="116"/>
      <c r="E496" s="116"/>
    </row>
    <row r="497" spans="2:5" ht="12.75" x14ac:dyDescent="0.2">
      <c r="B497" s="115"/>
      <c r="C497" s="115"/>
      <c r="D497" s="116"/>
      <c r="E497" s="116"/>
    </row>
    <row r="498" spans="2:5" ht="12.75" x14ac:dyDescent="0.2">
      <c r="B498" s="115"/>
      <c r="C498" s="115"/>
      <c r="D498" s="116"/>
      <c r="E498" s="116"/>
    </row>
    <row r="499" spans="2:5" ht="12.75" x14ac:dyDescent="0.2">
      <c r="B499" s="115"/>
      <c r="C499" s="115"/>
      <c r="D499" s="116"/>
      <c r="E499" s="116"/>
    </row>
    <row r="500" spans="2:5" ht="12.75" x14ac:dyDescent="0.2">
      <c r="B500" s="115"/>
      <c r="C500" s="115"/>
      <c r="D500" s="116"/>
      <c r="E500" s="116"/>
    </row>
    <row r="501" spans="2:5" ht="12.75" x14ac:dyDescent="0.2">
      <c r="B501" s="115"/>
      <c r="C501" s="115"/>
      <c r="D501" s="116"/>
      <c r="E501" s="116"/>
    </row>
    <row r="502" spans="2:5" ht="12.75" x14ac:dyDescent="0.2">
      <c r="B502" s="115"/>
      <c r="C502" s="115"/>
      <c r="D502" s="116"/>
      <c r="E502" s="116"/>
    </row>
    <row r="503" spans="2:5" ht="12.75" x14ac:dyDescent="0.2">
      <c r="B503" s="115"/>
      <c r="C503" s="115"/>
      <c r="D503" s="116"/>
      <c r="E503" s="116"/>
    </row>
    <row r="504" spans="2:5" ht="12.75" x14ac:dyDescent="0.2">
      <c r="B504" s="115"/>
      <c r="C504" s="115"/>
      <c r="D504" s="116"/>
      <c r="E504" s="116"/>
    </row>
    <row r="505" spans="2:5" ht="12.75" x14ac:dyDescent="0.2">
      <c r="B505" s="115"/>
      <c r="C505" s="115"/>
      <c r="D505" s="116"/>
      <c r="E505" s="116"/>
    </row>
    <row r="506" spans="2:5" ht="12.75" x14ac:dyDescent="0.2">
      <c r="B506" s="115"/>
      <c r="C506" s="115"/>
      <c r="D506" s="116"/>
      <c r="E506" s="116"/>
    </row>
    <row r="507" spans="2:5" ht="12.75" x14ac:dyDescent="0.2">
      <c r="B507" s="115"/>
      <c r="C507" s="115"/>
      <c r="D507" s="116"/>
      <c r="E507" s="116"/>
    </row>
    <row r="508" spans="2:5" ht="12.75" x14ac:dyDescent="0.2">
      <c r="B508" s="115"/>
      <c r="C508" s="115"/>
      <c r="D508" s="116"/>
      <c r="E508" s="116"/>
    </row>
    <row r="509" spans="2:5" ht="12.75" x14ac:dyDescent="0.2">
      <c r="B509" s="115"/>
      <c r="C509" s="115"/>
      <c r="D509" s="116"/>
      <c r="E509" s="116"/>
    </row>
    <row r="510" spans="2:5" ht="12.75" x14ac:dyDescent="0.2">
      <c r="B510" s="115"/>
      <c r="C510" s="115"/>
      <c r="D510" s="116"/>
      <c r="E510" s="116"/>
    </row>
    <row r="511" spans="2:5" ht="12.75" x14ac:dyDescent="0.2">
      <c r="B511" s="115"/>
      <c r="C511" s="115"/>
      <c r="D511" s="116"/>
      <c r="E511" s="116"/>
    </row>
    <row r="512" spans="2:5" ht="12.75" x14ac:dyDescent="0.2">
      <c r="B512" s="115"/>
      <c r="C512" s="115"/>
      <c r="D512" s="116"/>
      <c r="E512" s="116"/>
    </row>
    <row r="513" spans="2:5" ht="12.75" x14ac:dyDescent="0.2">
      <c r="B513" s="115"/>
      <c r="C513" s="115"/>
      <c r="D513" s="116"/>
      <c r="E513" s="116"/>
    </row>
    <row r="514" spans="2:5" ht="12.75" x14ac:dyDescent="0.2">
      <c r="B514" s="115"/>
      <c r="C514" s="115"/>
      <c r="D514" s="116"/>
      <c r="E514" s="116"/>
    </row>
    <row r="515" spans="2:5" ht="12.75" x14ac:dyDescent="0.2">
      <c r="B515" s="115"/>
      <c r="C515" s="115"/>
      <c r="D515" s="116"/>
      <c r="E515" s="116"/>
    </row>
    <row r="516" spans="2:5" ht="12.75" x14ac:dyDescent="0.2">
      <c r="B516" s="115"/>
      <c r="C516" s="115"/>
      <c r="D516" s="116"/>
      <c r="E516" s="116"/>
    </row>
    <row r="517" spans="2:5" ht="12.75" x14ac:dyDescent="0.2">
      <c r="B517" s="115"/>
      <c r="C517" s="115"/>
      <c r="D517" s="116"/>
      <c r="E517" s="116"/>
    </row>
    <row r="518" spans="2:5" ht="12.75" x14ac:dyDescent="0.2">
      <c r="B518" s="115"/>
      <c r="C518" s="115"/>
      <c r="D518" s="116"/>
      <c r="E518" s="116"/>
    </row>
    <row r="519" spans="2:5" ht="12.75" x14ac:dyDescent="0.2">
      <c r="B519" s="115"/>
      <c r="C519" s="115"/>
      <c r="D519" s="116"/>
      <c r="E519" s="116"/>
    </row>
    <row r="520" spans="2:5" ht="12.75" x14ac:dyDescent="0.2">
      <c r="B520" s="115"/>
      <c r="C520" s="115"/>
      <c r="D520" s="116"/>
      <c r="E520" s="116"/>
    </row>
    <row r="521" spans="2:5" ht="12.75" x14ac:dyDescent="0.2">
      <c r="B521" s="115"/>
      <c r="C521" s="115"/>
      <c r="D521" s="116"/>
      <c r="E521" s="116"/>
    </row>
    <row r="522" spans="2:5" ht="12.75" x14ac:dyDescent="0.2">
      <c r="B522" s="115"/>
      <c r="C522" s="115"/>
      <c r="D522" s="116"/>
      <c r="E522" s="116"/>
    </row>
    <row r="523" spans="2:5" ht="12.75" x14ac:dyDescent="0.2">
      <c r="B523" s="115"/>
      <c r="C523" s="115"/>
      <c r="D523" s="116"/>
      <c r="E523" s="116"/>
    </row>
    <row r="524" spans="2:5" ht="12.75" x14ac:dyDescent="0.2">
      <c r="B524" s="115"/>
      <c r="C524" s="115"/>
      <c r="D524" s="116"/>
      <c r="E524" s="116"/>
    </row>
    <row r="525" spans="2:5" ht="12.75" x14ac:dyDescent="0.2">
      <c r="B525" s="115"/>
      <c r="C525" s="115"/>
      <c r="D525" s="116"/>
      <c r="E525" s="116"/>
    </row>
    <row r="526" spans="2:5" ht="12.75" x14ac:dyDescent="0.2">
      <c r="B526" s="115"/>
      <c r="C526" s="115"/>
      <c r="D526" s="116"/>
      <c r="E526" s="116"/>
    </row>
    <row r="527" spans="2:5" ht="12.75" x14ac:dyDescent="0.2">
      <c r="B527" s="115"/>
      <c r="C527" s="115"/>
      <c r="D527" s="116"/>
      <c r="E527" s="116"/>
    </row>
    <row r="528" spans="2:5" ht="12.75" x14ac:dyDescent="0.2">
      <c r="B528" s="115"/>
      <c r="C528" s="115"/>
      <c r="D528" s="116"/>
      <c r="E528" s="116"/>
    </row>
    <row r="529" spans="2:5" ht="12.75" x14ac:dyDescent="0.2">
      <c r="B529" s="115"/>
      <c r="C529" s="115"/>
      <c r="D529" s="116"/>
      <c r="E529" s="116"/>
    </row>
    <row r="530" spans="2:5" ht="12.75" x14ac:dyDescent="0.2">
      <c r="B530" s="115"/>
      <c r="C530" s="115"/>
      <c r="D530" s="116"/>
      <c r="E530" s="116"/>
    </row>
    <row r="531" spans="2:5" ht="12.75" x14ac:dyDescent="0.2">
      <c r="B531" s="115"/>
      <c r="C531" s="115"/>
      <c r="D531" s="116"/>
      <c r="E531" s="116"/>
    </row>
    <row r="532" spans="2:5" ht="12.75" x14ac:dyDescent="0.2">
      <c r="B532" s="115"/>
      <c r="C532" s="115"/>
      <c r="D532" s="116"/>
      <c r="E532" s="116"/>
    </row>
    <row r="533" spans="2:5" ht="12.75" x14ac:dyDescent="0.2">
      <c r="B533" s="115"/>
      <c r="C533" s="115"/>
      <c r="D533" s="116"/>
      <c r="E533" s="116"/>
    </row>
    <row r="534" spans="2:5" ht="12.75" x14ac:dyDescent="0.2">
      <c r="B534" s="115"/>
      <c r="C534" s="115"/>
      <c r="D534" s="116"/>
      <c r="E534" s="116"/>
    </row>
    <row r="535" spans="2:5" ht="12.75" x14ac:dyDescent="0.2">
      <c r="B535" s="115"/>
      <c r="C535" s="115"/>
      <c r="D535" s="116"/>
      <c r="E535" s="116"/>
    </row>
    <row r="536" spans="2:5" ht="12.75" x14ac:dyDescent="0.2">
      <c r="B536" s="115"/>
      <c r="C536" s="115"/>
      <c r="D536" s="116"/>
      <c r="E536" s="116"/>
    </row>
    <row r="537" spans="2:5" ht="12.75" x14ac:dyDescent="0.2">
      <c r="B537" s="115"/>
      <c r="C537" s="115"/>
      <c r="D537" s="116"/>
      <c r="E537" s="116"/>
    </row>
    <row r="538" spans="2:5" ht="12.75" x14ac:dyDescent="0.2">
      <c r="B538" s="115"/>
      <c r="C538" s="115"/>
      <c r="D538" s="116"/>
      <c r="E538" s="116"/>
    </row>
    <row r="539" spans="2:5" ht="12.75" x14ac:dyDescent="0.2">
      <c r="B539" s="115"/>
      <c r="C539" s="115"/>
      <c r="D539" s="116"/>
      <c r="E539" s="116"/>
    </row>
    <row r="540" spans="2:5" ht="12.75" x14ac:dyDescent="0.2">
      <c r="B540" s="115"/>
      <c r="C540" s="115"/>
      <c r="D540" s="116"/>
      <c r="E540" s="116"/>
    </row>
    <row r="541" spans="2:5" ht="12.75" x14ac:dyDescent="0.2">
      <c r="B541" s="115"/>
      <c r="C541" s="115"/>
      <c r="D541" s="116"/>
      <c r="E541" s="116"/>
    </row>
    <row r="542" spans="2:5" ht="12.75" x14ac:dyDescent="0.2">
      <c r="B542" s="115"/>
      <c r="C542" s="115"/>
      <c r="D542" s="116"/>
      <c r="E542" s="116"/>
    </row>
    <row r="543" spans="2:5" ht="12.75" x14ac:dyDescent="0.2">
      <c r="B543" s="115"/>
      <c r="C543" s="115"/>
      <c r="D543" s="116"/>
      <c r="E543" s="116"/>
    </row>
    <row r="544" spans="2:5" ht="12.75" x14ac:dyDescent="0.2">
      <c r="B544" s="115"/>
      <c r="C544" s="115"/>
      <c r="D544" s="116"/>
      <c r="E544" s="116"/>
    </row>
    <row r="545" spans="2:5" ht="12.75" x14ac:dyDescent="0.2">
      <c r="B545" s="115"/>
      <c r="C545" s="115"/>
      <c r="D545" s="116"/>
      <c r="E545" s="116"/>
    </row>
    <row r="546" spans="2:5" ht="12.75" x14ac:dyDescent="0.2">
      <c r="B546" s="115"/>
      <c r="C546" s="115"/>
      <c r="D546" s="116"/>
      <c r="E546" s="116"/>
    </row>
    <row r="547" spans="2:5" ht="12.75" x14ac:dyDescent="0.2">
      <c r="B547" s="115"/>
      <c r="C547" s="115"/>
      <c r="D547" s="116"/>
      <c r="E547" s="116"/>
    </row>
    <row r="548" spans="2:5" ht="12.75" x14ac:dyDescent="0.2">
      <c r="B548" s="115"/>
      <c r="C548" s="115"/>
      <c r="D548" s="116"/>
      <c r="E548" s="116"/>
    </row>
    <row r="549" spans="2:5" ht="12.75" x14ac:dyDescent="0.2">
      <c r="B549" s="115"/>
      <c r="C549" s="115"/>
      <c r="D549" s="116"/>
      <c r="E549" s="116"/>
    </row>
    <row r="550" spans="2:5" ht="12.75" x14ac:dyDescent="0.2">
      <c r="B550" s="115"/>
      <c r="C550" s="115"/>
      <c r="D550" s="116"/>
      <c r="E550" s="116"/>
    </row>
    <row r="551" spans="2:5" ht="12.75" x14ac:dyDescent="0.2">
      <c r="B551" s="115"/>
      <c r="C551" s="115"/>
      <c r="D551" s="116"/>
      <c r="E551" s="116"/>
    </row>
    <row r="552" spans="2:5" ht="12.75" x14ac:dyDescent="0.2">
      <c r="B552" s="115"/>
      <c r="C552" s="115"/>
      <c r="D552" s="116"/>
      <c r="E552" s="116"/>
    </row>
    <row r="553" spans="2:5" ht="12.75" x14ac:dyDescent="0.2">
      <c r="B553" s="115"/>
      <c r="C553" s="115"/>
      <c r="D553" s="116"/>
      <c r="E553" s="116"/>
    </row>
    <row r="554" spans="2:5" ht="12.75" x14ac:dyDescent="0.2">
      <c r="B554" s="115"/>
      <c r="C554" s="115"/>
      <c r="D554" s="116"/>
      <c r="E554" s="116"/>
    </row>
    <row r="555" spans="2:5" ht="12.75" x14ac:dyDescent="0.2">
      <c r="B555" s="115"/>
      <c r="C555" s="115"/>
      <c r="D555" s="116"/>
      <c r="E555" s="116"/>
    </row>
    <row r="556" spans="2:5" ht="12.75" x14ac:dyDescent="0.2">
      <c r="B556" s="115"/>
      <c r="C556" s="115"/>
      <c r="D556" s="116"/>
      <c r="E556" s="116"/>
    </row>
    <row r="557" spans="2:5" ht="12.75" x14ac:dyDescent="0.2">
      <c r="B557" s="115"/>
      <c r="C557" s="115"/>
      <c r="D557" s="116"/>
      <c r="E557" s="116"/>
    </row>
    <row r="558" spans="2:5" ht="12.75" x14ac:dyDescent="0.2">
      <c r="B558" s="115"/>
      <c r="C558" s="115"/>
      <c r="D558" s="116"/>
      <c r="E558" s="116"/>
    </row>
    <row r="559" spans="2:5" ht="12.75" x14ac:dyDescent="0.2">
      <c r="B559" s="115"/>
      <c r="C559" s="115"/>
      <c r="D559" s="116"/>
      <c r="E559" s="116"/>
    </row>
    <row r="560" spans="2:5" ht="12.75" x14ac:dyDescent="0.2">
      <c r="B560" s="115"/>
      <c r="C560" s="115"/>
      <c r="D560" s="116"/>
      <c r="E560" s="116"/>
    </row>
    <row r="561" spans="2:5" ht="12.75" x14ac:dyDescent="0.2">
      <c r="B561" s="115"/>
      <c r="C561" s="115"/>
      <c r="D561" s="116"/>
      <c r="E561" s="116"/>
    </row>
    <row r="562" spans="2:5" ht="12.75" x14ac:dyDescent="0.2">
      <c r="B562" s="115"/>
      <c r="C562" s="115"/>
      <c r="D562" s="116"/>
      <c r="E562" s="116"/>
    </row>
    <row r="563" spans="2:5" ht="12.75" x14ac:dyDescent="0.2">
      <c r="B563" s="115"/>
      <c r="C563" s="115"/>
      <c r="D563" s="116"/>
      <c r="E563" s="116"/>
    </row>
    <row r="564" spans="2:5" ht="12.75" x14ac:dyDescent="0.2">
      <c r="B564" s="115"/>
      <c r="C564" s="115"/>
      <c r="D564" s="116"/>
      <c r="E564" s="116"/>
    </row>
    <row r="565" spans="2:5" ht="12.75" x14ac:dyDescent="0.2">
      <c r="B565" s="115"/>
      <c r="C565" s="115"/>
      <c r="D565" s="116"/>
      <c r="E565" s="116"/>
    </row>
    <row r="566" spans="2:5" ht="12.75" x14ac:dyDescent="0.2">
      <c r="B566" s="115"/>
      <c r="C566" s="115"/>
      <c r="D566" s="116"/>
      <c r="E566" s="116"/>
    </row>
    <row r="567" spans="2:5" ht="12.75" x14ac:dyDescent="0.2">
      <c r="B567" s="115"/>
      <c r="C567" s="115"/>
      <c r="D567" s="116"/>
      <c r="E567" s="116"/>
    </row>
    <row r="568" spans="2:5" ht="12.75" x14ac:dyDescent="0.2">
      <c r="B568" s="115"/>
      <c r="C568" s="115"/>
      <c r="D568" s="116"/>
      <c r="E568" s="116"/>
    </row>
    <row r="569" spans="2:5" ht="12.75" x14ac:dyDescent="0.2">
      <c r="B569" s="115"/>
      <c r="C569" s="115"/>
      <c r="D569" s="116"/>
      <c r="E569" s="116"/>
    </row>
    <row r="570" spans="2:5" ht="12.75" x14ac:dyDescent="0.2">
      <c r="B570" s="115"/>
      <c r="C570" s="115"/>
      <c r="D570" s="116"/>
      <c r="E570" s="116"/>
    </row>
    <row r="571" spans="2:5" ht="12.75" x14ac:dyDescent="0.2">
      <c r="B571" s="115"/>
      <c r="C571" s="115"/>
      <c r="D571" s="116"/>
      <c r="E571" s="116"/>
    </row>
    <row r="572" spans="2:5" ht="12.75" x14ac:dyDescent="0.2">
      <c r="B572" s="115"/>
      <c r="C572" s="115"/>
      <c r="D572" s="116"/>
      <c r="E572" s="116"/>
    </row>
    <row r="573" spans="2:5" ht="12.75" x14ac:dyDescent="0.2">
      <c r="B573" s="115"/>
      <c r="C573" s="115"/>
      <c r="D573" s="116"/>
      <c r="E573" s="116"/>
    </row>
    <row r="574" spans="2:5" ht="12.75" x14ac:dyDescent="0.2">
      <c r="B574" s="115"/>
      <c r="C574" s="115"/>
      <c r="D574" s="116"/>
      <c r="E574" s="116"/>
    </row>
    <row r="575" spans="2:5" ht="12.75" x14ac:dyDescent="0.2">
      <c r="B575" s="115"/>
      <c r="C575" s="115"/>
      <c r="D575" s="116"/>
      <c r="E575" s="116"/>
    </row>
    <row r="576" spans="2:5" ht="12.75" x14ac:dyDescent="0.2">
      <c r="B576" s="115"/>
      <c r="C576" s="115"/>
      <c r="D576" s="116"/>
      <c r="E576" s="116"/>
    </row>
    <row r="577" spans="2:5" ht="12.75" x14ac:dyDescent="0.2">
      <c r="B577" s="115"/>
      <c r="C577" s="115"/>
      <c r="D577" s="116"/>
      <c r="E577" s="116"/>
    </row>
    <row r="578" spans="2:5" ht="12.75" x14ac:dyDescent="0.2">
      <c r="B578" s="115"/>
      <c r="C578" s="115"/>
      <c r="D578" s="116"/>
      <c r="E578" s="116"/>
    </row>
    <row r="579" spans="2:5" ht="12.75" x14ac:dyDescent="0.2">
      <c r="B579" s="115"/>
      <c r="C579" s="115"/>
      <c r="D579" s="116"/>
      <c r="E579" s="116"/>
    </row>
    <row r="580" spans="2:5" ht="12.75" x14ac:dyDescent="0.2">
      <c r="B580" s="115"/>
      <c r="C580" s="115"/>
      <c r="D580" s="116"/>
      <c r="E580" s="116"/>
    </row>
    <row r="581" spans="2:5" ht="12.75" x14ac:dyDescent="0.2">
      <c r="B581" s="115"/>
      <c r="C581" s="115"/>
      <c r="D581" s="116"/>
      <c r="E581" s="116"/>
    </row>
    <row r="582" spans="2:5" ht="12.75" x14ac:dyDescent="0.2">
      <c r="B582" s="115"/>
      <c r="C582" s="115"/>
      <c r="D582" s="116"/>
      <c r="E582" s="116"/>
    </row>
    <row r="583" spans="2:5" ht="12.75" x14ac:dyDescent="0.2">
      <c r="B583" s="115"/>
      <c r="C583" s="115"/>
      <c r="D583" s="116"/>
      <c r="E583" s="116"/>
    </row>
    <row r="584" spans="2:5" ht="12.75" x14ac:dyDescent="0.2">
      <c r="B584" s="115"/>
      <c r="C584" s="115"/>
      <c r="D584" s="116"/>
      <c r="E584" s="116"/>
    </row>
    <row r="585" spans="2:5" ht="12.75" x14ac:dyDescent="0.2">
      <c r="B585" s="115"/>
      <c r="C585" s="115"/>
      <c r="D585" s="116"/>
      <c r="E585" s="116"/>
    </row>
    <row r="586" spans="2:5" ht="12.75" x14ac:dyDescent="0.2">
      <c r="B586" s="115"/>
      <c r="C586" s="115"/>
      <c r="D586" s="116"/>
      <c r="E586" s="116"/>
    </row>
    <row r="587" spans="2:5" ht="12.75" x14ac:dyDescent="0.2">
      <c r="B587" s="115"/>
      <c r="C587" s="115"/>
      <c r="D587" s="116"/>
      <c r="E587" s="116"/>
    </row>
    <row r="588" spans="2:5" ht="12.75" x14ac:dyDescent="0.2">
      <c r="B588" s="115"/>
      <c r="C588" s="115"/>
      <c r="D588" s="116"/>
      <c r="E588" s="116"/>
    </row>
    <row r="589" spans="2:5" ht="12.75" x14ac:dyDescent="0.2">
      <c r="B589" s="115"/>
      <c r="C589" s="115"/>
      <c r="D589" s="116"/>
      <c r="E589" s="116"/>
    </row>
    <row r="590" spans="2:5" ht="12.75" x14ac:dyDescent="0.2">
      <c r="B590" s="115"/>
      <c r="C590" s="115"/>
      <c r="D590" s="116"/>
      <c r="E590" s="116"/>
    </row>
    <row r="591" spans="2:5" ht="12.75" x14ac:dyDescent="0.2">
      <c r="B591" s="115"/>
      <c r="C591" s="115"/>
      <c r="D591" s="116"/>
      <c r="E591" s="116"/>
    </row>
    <row r="592" spans="2:5" ht="12.75" x14ac:dyDescent="0.2">
      <c r="B592" s="115"/>
      <c r="C592" s="115"/>
      <c r="D592" s="116"/>
      <c r="E592" s="116"/>
    </row>
    <row r="593" spans="2:5" ht="12.75" x14ac:dyDescent="0.2">
      <c r="B593" s="115"/>
      <c r="C593" s="115"/>
      <c r="D593" s="116"/>
      <c r="E593" s="116"/>
    </row>
    <row r="594" spans="2:5" ht="12.75" x14ac:dyDescent="0.2">
      <c r="B594" s="115"/>
      <c r="C594" s="115"/>
      <c r="D594" s="116"/>
      <c r="E594" s="116"/>
    </row>
    <row r="595" spans="2:5" ht="12.75" x14ac:dyDescent="0.2">
      <c r="B595" s="115"/>
      <c r="C595" s="115"/>
      <c r="D595" s="116"/>
      <c r="E595" s="116"/>
    </row>
    <row r="596" spans="2:5" ht="12.75" x14ac:dyDescent="0.2">
      <c r="B596" s="115"/>
      <c r="C596" s="115"/>
      <c r="D596" s="116"/>
      <c r="E596" s="116"/>
    </row>
    <row r="597" spans="2:5" ht="12.75" x14ac:dyDescent="0.2">
      <c r="B597" s="115"/>
      <c r="C597" s="115"/>
      <c r="D597" s="116"/>
      <c r="E597" s="116"/>
    </row>
    <row r="598" spans="2:5" ht="12.75" x14ac:dyDescent="0.2">
      <c r="B598" s="115"/>
      <c r="C598" s="115"/>
      <c r="D598" s="116"/>
      <c r="E598" s="116"/>
    </row>
    <row r="599" spans="2:5" ht="12.75" x14ac:dyDescent="0.2">
      <c r="B599" s="115"/>
      <c r="C599" s="115"/>
      <c r="D599" s="116"/>
      <c r="E599" s="116"/>
    </row>
    <row r="600" spans="2:5" ht="12.75" x14ac:dyDescent="0.2">
      <c r="B600" s="115"/>
      <c r="C600" s="115"/>
      <c r="D600" s="116"/>
      <c r="E600" s="116"/>
    </row>
    <row r="601" spans="2:5" ht="12.75" x14ac:dyDescent="0.2">
      <c r="B601" s="115"/>
      <c r="C601" s="115"/>
      <c r="D601" s="116"/>
      <c r="E601" s="116"/>
    </row>
    <row r="602" spans="2:5" ht="12.75" x14ac:dyDescent="0.2">
      <c r="B602" s="115"/>
      <c r="C602" s="115"/>
      <c r="D602" s="116"/>
      <c r="E602" s="116"/>
    </row>
    <row r="603" spans="2:5" ht="12.75" x14ac:dyDescent="0.2">
      <c r="B603" s="115"/>
      <c r="C603" s="115"/>
      <c r="D603" s="116"/>
      <c r="E603" s="116"/>
    </row>
    <row r="604" spans="2:5" ht="12.75" x14ac:dyDescent="0.2">
      <c r="B604" s="115"/>
      <c r="C604" s="115"/>
      <c r="D604" s="116"/>
      <c r="E604" s="116"/>
    </row>
    <row r="605" spans="2:5" ht="12.75" x14ac:dyDescent="0.2">
      <c r="B605" s="115"/>
      <c r="C605" s="115"/>
      <c r="D605" s="116"/>
      <c r="E605" s="116"/>
    </row>
    <row r="606" spans="2:5" ht="12.75" x14ac:dyDescent="0.2">
      <c r="B606" s="115"/>
      <c r="C606" s="115"/>
      <c r="D606" s="116"/>
      <c r="E606" s="116"/>
    </row>
    <row r="607" spans="2:5" ht="12.75" x14ac:dyDescent="0.2">
      <c r="B607" s="115"/>
      <c r="C607" s="115"/>
      <c r="D607" s="116"/>
      <c r="E607" s="116"/>
    </row>
    <row r="608" spans="2:5" ht="12.75" x14ac:dyDescent="0.2">
      <c r="B608" s="115"/>
      <c r="C608" s="115"/>
      <c r="D608" s="116"/>
      <c r="E608" s="116"/>
    </row>
    <row r="609" spans="2:5" ht="12.75" x14ac:dyDescent="0.2">
      <c r="B609" s="115"/>
      <c r="C609" s="115"/>
      <c r="D609" s="116"/>
      <c r="E609" s="116"/>
    </row>
    <row r="610" spans="2:5" ht="12.75" x14ac:dyDescent="0.2">
      <c r="B610" s="115"/>
      <c r="C610" s="115"/>
      <c r="D610" s="116"/>
      <c r="E610" s="116"/>
    </row>
    <row r="611" spans="2:5" ht="12.75" x14ac:dyDescent="0.2">
      <c r="B611" s="115"/>
      <c r="C611" s="115"/>
      <c r="D611" s="116"/>
      <c r="E611" s="116"/>
    </row>
    <row r="612" spans="2:5" ht="12.75" x14ac:dyDescent="0.2">
      <c r="B612" s="115"/>
      <c r="C612" s="115"/>
      <c r="D612" s="116"/>
      <c r="E612" s="116"/>
    </row>
    <row r="613" spans="2:5" ht="12.75" x14ac:dyDescent="0.2">
      <c r="B613" s="115"/>
      <c r="C613" s="115"/>
      <c r="D613" s="116"/>
      <c r="E613" s="116"/>
    </row>
    <row r="614" spans="2:5" ht="12.75" x14ac:dyDescent="0.2">
      <c r="B614" s="115"/>
      <c r="C614" s="115"/>
      <c r="D614" s="116"/>
      <c r="E614" s="116"/>
    </row>
    <row r="615" spans="2:5" ht="12.75" x14ac:dyDescent="0.2">
      <c r="B615" s="115"/>
      <c r="C615" s="115"/>
      <c r="D615" s="116"/>
      <c r="E615" s="116"/>
    </row>
    <row r="616" spans="2:5" ht="12.75" x14ac:dyDescent="0.2">
      <c r="B616" s="115"/>
      <c r="C616" s="115"/>
      <c r="D616" s="116"/>
      <c r="E616" s="116"/>
    </row>
    <row r="617" spans="2:5" ht="12.75" x14ac:dyDescent="0.2">
      <c r="B617" s="115"/>
      <c r="C617" s="115"/>
      <c r="D617" s="116"/>
      <c r="E617" s="116"/>
    </row>
    <row r="618" spans="2:5" ht="12.75" x14ac:dyDescent="0.2">
      <c r="B618" s="115"/>
      <c r="C618" s="115"/>
      <c r="D618" s="116"/>
      <c r="E618" s="116"/>
    </row>
    <row r="619" spans="2:5" ht="12.75" x14ac:dyDescent="0.2">
      <c r="B619" s="115"/>
      <c r="C619" s="115"/>
      <c r="D619" s="116"/>
      <c r="E619" s="116"/>
    </row>
    <row r="620" spans="2:5" ht="12.75" x14ac:dyDescent="0.2">
      <c r="B620" s="115"/>
      <c r="C620" s="115"/>
      <c r="D620" s="116"/>
      <c r="E620" s="116"/>
    </row>
    <row r="621" spans="2:5" ht="12.75" x14ac:dyDescent="0.2">
      <c r="B621" s="115"/>
      <c r="C621" s="115"/>
      <c r="D621" s="116"/>
      <c r="E621" s="116"/>
    </row>
    <row r="622" spans="2:5" ht="12.75" x14ac:dyDescent="0.2">
      <c r="B622" s="115"/>
      <c r="C622" s="115"/>
      <c r="D622" s="116"/>
      <c r="E622" s="116"/>
    </row>
    <row r="623" spans="2:5" ht="12.75" x14ac:dyDescent="0.2">
      <c r="B623" s="115"/>
      <c r="C623" s="115"/>
      <c r="D623" s="116"/>
      <c r="E623" s="116"/>
    </row>
    <row r="624" spans="2:5" ht="12.75" x14ac:dyDescent="0.2">
      <c r="B624" s="115"/>
      <c r="C624" s="115"/>
      <c r="D624" s="116"/>
      <c r="E624" s="116"/>
    </row>
    <row r="625" spans="2:5" ht="12.75" x14ac:dyDescent="0.2">
      <c r="B625" s="115"/>
      <c r="C625" s="115"/>
      <c r="D625" s="116"/>
      <c r="E625" s="116"/>
    </row>
    <row r="626" spans="2:5" ht="12.75" x14ac:dyDescent="0.2">
      <c r="B626" s="115"/>
      <c r="C626" s="115"/>
      <c r="D626" s="116"/>
      <c r="E626" s="116"/>
    </row>
    <row r="627" spans="2:5" ht="12.75" x14ac:dyDescent="0.2">
      <c r="B627" s="115"/>
      <c r="C627" s="115"/>
      <c r="D627" s="116"/>
      <c r="E627" s="116"/>
    </row>
    <row r="628" spans="2:5" ht="12.75" x14ac:dyDescent="0.2">
      <c r="B628" s="115"/>
      <c r="C628" s="115"/>
      <c r="D628" s="116"/>
      <c r="E628" s="116"/>
    </row>
    <row r="629" spans="2:5" ht="12.75" x14ac:dyDescent="0.2">
      <c r="B629" s="115"/>
      <c r="C629" s="115"/>
      <c r="D629" s="116"/>
      <c r="E629" s="116"/>
    </row>
    <row r="630" spans="2:5" ht="12.75" x14ac:dyDescent="0.2">
      <c r="B630" s="115"/>
      <c r="C630" s="115"/>
      <c r="D630" s="116"/>
      <c r="E630" s="116"/>
    </row>
    <row r="631" spans="2:5" ht="12.75" x14ac:dyDescent="0.2">
      <c r="B631" s="115"/>
      <c r="C631" s="115"/>
      <c r="D631" s="116"/>
      <c r="E631" s="116"/>
    </row>
    <row r="632" spans="2:5" ht="12.75" x14ac:dyDescent="0.2">
      <c r="B632" s="115"/>
      <c r="C632" s="115"/>
      <c r="D632" s="116"/>
      <c r="E632" s="116"/>
    </row>
    <row r="633" spans="2:5" ht="12.75" x14ac:dyDescent="0.2">
      <c r="B633" s="115"/>
      <c r="C633" s="115"/>
      <c r="D633" s="116"/>
      <c r="E633" s="116"/>
    </row>
    <row r="634" spans="2:5" ht="12.75" x14ac:dyDescent="0.2">
      <c r="B634" s="115"/>
      <c r="C634" s="115"/>
      <c r="D634" s="116"/>
      <c r="E634" s="116"/>
    </row>
    <row r="635" spans="2:5" ht="12.75" x14ac:dyDescent="0.2">
      <c r="B635" s="115"/>
      <c r="C635" s="115"/>
      <c r="D635" s="116"/>
      <c r="E635" s="116"/>
    </row>
    <row r="636" spans="2:5" ht="12.75" x14ac:dyDescent="0.2">
      <c r="B636" s="115"/>
      <c r="C636" s="115"/>
      <c r="D636" s="116"/>
      <c r="E636" s="116"/>
    </row>
    <row r="637" spans="2:5" ht="12.75" x14ac:dyDescent="0.2">
      <c r="B637" s="115"/>
      <c r="C637" s="115"/>
      <c r="D637" s="116"/>
      <c r="E637" s="116"/>
    </row>
    <row r="638" spans="2:5" ht="12.75" x14ac:dyDescent="0.2">
      <c r="B638" s="115"/>
      <c r="C638" s="115"/>
      <c r="D638" s="116"/>
      <c r="E638" s="116"/>
    </row>
    <row r="639" spans="2:5" ht="12.75" x14ac:dyDescent="0.2">
      <c r="B639" s="115"/>
      <c r="C639" s="115"/>
      <c r="D639" s="116"/>
      <c r="E639" s="116"/>
    </row>
    <row r="640" spans="2:5" ht="12.75" x14ac:dyDescent="0.2">
      <c r="B640" s="115"/>
      <c r="C640" s="115"/>
      <c r="D640" s="116"/>
      <c r="E640" s="116"/>
    </row>
    <row r="641" spans="2:5" ht="12.75" x14ac:dyDescent="0.2">
      <c r="B641" s="115"/>
      <c r="C641" s="115"/>
      <c r="D641" s="116"/>
      <c r="E641" s="116"/>
    </row>
    <row r="642" spans="2:5" ht="12.75" x14ac:dyDescent="0.2">
      <c r="B642" s="115"/>
      <c r="C642" s="115"/>
      <c r="D642" s="116"/>
      <c r="E642" s="116"/>
    </row>
    <row r="643" spans="2:5" ht="12.75" x14ac:dyDescent="0.2">
      <c r="B643" s="115"/>
      <c r="C643" s="115"/>
      <c r="D643" s="116"/>
      <c r="E643" s="116"/>
    </row>
    <row r="644" spans="2:5" ht="12.75" x14ac:dyDescent="0.2">
      <c r="B644" s="115"/>
      <c r="C644" s="115"/>
      <c r="D644" s="116"/>
      <c r="E644" s="116"/>
    </row>
    <row r="645" spans="2:5" ht="12.75" x14ac:dyDescent="0.2">
      <c r="B645" s="115"/>
      <c r="C645" s="115"/>
      <c r="D645" s="116"/>
      <c r="E645" s="116"/>
    </row>
    <row r="646" spans="2:5" ht="12.75" x14ac:dyDescent="0.2">
      <c r="B646" s="115"/>
      <c r="C646" s="115"/>
      <c r="D646" s="116"/>
      <c r="E646" s="116"/>
    </row>
    <row r="647" spans="2:5" ht="12.75" x14ac:dyDescent="0.2">
      <c r="B647" s="115"/>
      <c r="C647" s="115"/>
      <c r="D647" s="116"/>
      <c r="E647" s="116"/>
    </row>
    <row r="648" spans="2:5" ht="12.75" x14ac:dyDescent="0.2">
      <c r="B648" s="115"/>
      <c r="C648" s="115"/>
      <c r="D648" s="116"/>
      <c r="E648" s="116"/>
    </row>
    <row r="649" spans="2:5" ht="12.75" x14ac:dyDescent="0.2">
      <c r="B649" s="115"/>
      <c r="C649" s="115"/>
      <c r="D649" s="116"/>
      <c r="E649" s="116"/>
    </row>
    <row r="650" spans="2:5" ht="12.75" x14ac:dyDescent="0.2">
      <c r="B650" s="115"/>
      <c r="C650" s="115"/>
      <c r="D650" s="116"/>
      <c r="E650" s="116"/>
    </row>
    <row r="651" spans="2:5" ht="12.75" x14ac:dyDescent="0.2">
      <c r="B651" s="115"/>
      <c r="C651" s="115"/>
      <c r="D651" s="116"/>
      <c r="E651" s="116"/>
    </row>
    <row r="652" spans="2:5" ht="12.75" x14ac:dyDescent="0.2">
      <c r="B652" s="115"/>
      <c r="C652" s="115"/>
      <c r="D652" s="116"/>
      <c r="E652" s="116"/>
    </row>
    <row r="653" spans="2:5" ht="12.75" x14ac:dyDescent="0.2">
      <c r="B653" s="115"/>
      <c r="C653" s="115"/>
      <c r="D653" s="116"/>
      <c r="E653" s="116"/>
    </row>
    <row r="654" spans="2:5" ht="12.75" x14ac:dyDescent="0.2">
      <c r="B654" s="115"/>
      <c r="C654" s="115"/>
      <c r="D654" s="116"/>
      <c r="E654" s="116"/>
    </row>
    <row r="655" spans="2:5" ht="12.75" x14ac:dyDescent="0.2">
      <c r="B655" s="115"/>
      <c r="C655" s="115"/>
      <c r="D655" s="116"/>
      <c r="E655" s="116"/>
    </row>
    <row r="656" spans="2:5" ht="12.75" x14ac:dyDescent="0.2">
      <c r="B656" s="115"/>
      <c r="C656" s="115"/>
      <c r="D656" s="116"/>
      <c r="E656" s="116"/>
    </row>
    <row r="657" spans="2:5" ht="12.75" x14ac:dyDescent="0.2">
      <c r="B657" s="115"/>
      <c r="C657" s="115"/>
      <c r="D657" s="116"/>
      <c r="E657" s="116"/>
    </row>
    <row r="658" spans="2:5" ht="12.75" x14ac:dyDescent="0.2">
      <c r="B658" s="115"/>
      <c r="C658" s="115"/>
      <c r="D658" s="116"/>
      <c r="E658" s="116"/>
    </row>
    <row r="659" spans="2:5" ht="12.75" x14ac:dyDescent="0.2">
      <c r="B659" s="115"/>
      <c r="C659" s="115"/>
      <c r="D659" s="116"/>
      <c r="E659" s="116"/>
    </row>
    <row r="660" spans="2:5" ht="12.75" x14ac:dyDescent="0.2">
      <c r="B660" s="115"/>
      <c r="C660" s="115"/>
      <c r="D660" s="116"/>
      <c r="E660" s="116"/>
    </row>
    <row r="661" spans="2:5" ht="12.75" x14ac:dyDescent="0.2">
      <c r="B661" s="115"/>
      <c r="C661" s="115"/>
      <c r="D661" s="116"/>
      <c r="E661" s="116"/>
    </row>
    <row r="662" spans="2:5" ht="12.75" x14ac:dyDescent="0.2">
      <c r="B662" s="115"/>
      <c r="C662" s="115"/>
      <c r="D662" s="116"/>
      <c r="E662" s="116"/>
    </row>
    <row r="663" spans="2:5" ht="12.75" x14ac:dyDescent="0.2">
      <c r="B663" s="115"/>
      <c r="C663" s="115"/>
      <c r="D663" s="116"/>
      <c r="E663" s="116"/>
    </row>
    <row r="664" spans="2:5" ht="12.75" x14ac:dyDescent="0.2">
      <c r="B664" s="115"/>
      <c r="C664" s="115"/>
      <c r="D664" s="116"/>
      <c r="E664" s="116"/>
    </row>
    <row r="665" spans="2:5" ht="12.75" x14ac:dyDescent="0.2">
      <c r="B665" s="115"/>
      <c r="C665" s="115"/>
      <c r="D665" s="116"/>
      <c r="E665" s="116"/>
    </row>
    <row r="666" spans="2:5" ht="12.75" x14ac:dyDescent="0.2">
      <c r="B666" s="115"/>
      <c r="C666" s="115"/>
      <c r="D666" s="116"/>
      <c r="E666" s="116"/>
    </row>
    <row r="667" spans="2:5" ht="12.75" x14ac:dyDescent="0.2">
      <c r="B667" s="115"/>
      <c r="C667" s="115"/>
      <c r="D667" s="116"/>
      <c r="E667" s="116"/>
    </row>
    <row r="668" spans="2:5" ht="12.75" x14ac:dyDescent="0.2">
      <c r="B668" s="115"/>
      <c r="C668" s="115"/>
      <c r="D668" s="116"/>
      <c r="E668" s="116"/>
    </row>
    <row r="669" spans="2:5" ht="12.75" x14ac:dyDescent="0.2">
      <c r="B669" s="115"/>
      <c r="C669" s="115"/>
      <c r="D669" s="116"/>
      <c r="E669" s="116"/>
    </row>
    <row r="670" spans="2:5" ht="12.75" x14ac:dyDescent="0.2">
      <c r="B670" s="115"/>
      <c r="C670" s="115"/>
      <c r="D670" s="116"/>
      <c r="E670" s="116"/>
    </row>
    <row r="671" spans="2:5" ht="12.75" x14ac:dyDescent="0.2">
      <c r="B671" s="115"/>
      <c r="C671" s="115"/>
      <c r="D671" s="116"/>
      <c r="E671" s="116"/>
    </row>
    <row r="672" spans="2:5" ht="12.75" x14ac:dyDescent="0.2">
      <c r="B672" s="115"/>
      <c r="C672" s="115"/>
      <c r="D672" s="116"/>
      <c r="E672" s="116"/>
    </row>
    <row r="673" spans="2:5" ht="12.75" x14ac:dyDescent="0.2">
      <c r="B673" s="115"/>
      <c r="C673" s="115"/>
      <c r="D673" s="116"/>
      <c r="E673" s="116"/>
    </row>
    <row r="674" spans="2:5" ht="12.75" x14ac:dyDescent="0.2">
      <c r="B674" s="115"/>
      <c r="C674" s="115"/>
      <c r="D674" s="116"/>
      <c r="E674" s="116"/>
    </row>
    <row r="675" spans="2:5" ht="12.75" x14ac:dyDescent="0.2">
      <c r="B675" s="115"/>
      <c r="C675" s="115"/>
      <c r="D675" s="116"/>
      <c r="E675" s="116"/>
    </row>
    <row r="676" spans="2:5" ht="12.75" x14ac:dyDescent="0.2">
      <c r="B676" s="115"/>
      <c r="C676" s="115"/>
      <c r="D676" s="116"/>
      <c r="E676" s="116"/>
    </row>
    <row r="677" spans="2:5" ht="12.75" x14ac:dyDescent="0.2">
      <c r="B677" s="115"/>
      <c r="C677" s="115"/>
      <c r="D677" s="116"/>
      <c r="E677" s="116"/>
    </row>
    <row r="678" spans="2:5" ht="12.75" x14ac:dyDescent="0.2">
      <c r="B678" s="115"/>
      <c r="C678" s="115"/>
      <c r="D678" s="116"/>
      <c r="E678" s="116"/>
    </row>
    <row r="679" spans="2:5" ht="12.75" x14ac:dyDescent="0.2">
      <c r="B679" s="115"/>
      <c r="C679" s="115"/>
      <c r="D679" s="116"/>
      <c r="E679" s="116"/>
    </row>
    <row r="680" spans="2:5" ht="12.75" x14ac:dyDescent="0.2">
      <c r="B680" s="115"/>
      <c r="C680" s="115"/>
      <c r="D680" s="116"/>
      <c r="E680" s="116"/>
    </row>
    <row r="681" spans="2:5" ht="12.75" x14ac:dyDescent="0.2">
      <c r="B681" s="115"/>
      <c r="C681" s="115"/>
      <c r="D681" s="116"/>
      <c r="E681" s="116"/>
    </row>
    <row r="682" spans="2:5" ht="12.75" x14ac:dyDescent="0.2">
      <c r="B682" s="115"/>
      <c r="C682" s="115"/>
      <c r="D682" s="116"/>
      <c r="E682" s="116"/>
    </row>
    <row r="683" spans="2:5" ht="12.75" x14ac:dyDescent="0.2">
      <c r="B683" s="115"/>
      <c r="C683" s="115"/>
      <c r="D683" s="116"/>
      <c r="E683" s="116"/>
    </row>
    <row r="684" spans="2:5" ht="12.75" x14ac:dyDescent="0.2">
      <c r="B684" s="115"/>
      <c r="C684" s="115"/>
      <c r="D684" s="116"/>
      <c r="E684" s="116"/>
    </row>
    <row r="685" spans="2:5" ht="12.75" x14ac:dyDescent="0.2">
      <c r="B685" s="115"/>
      <c r="C685" s="115"/>
      <c r="D685" s="116"/>
      <c r="E685" s="116"/>
    </row>
    <row r="686" spans="2:5" ht="12.75" x14ac:dyDescent="0.2">
      <c r="B686" s="115"/>
      <c r="C686" s="115"/>
      <c r="D686" s="116"/>
      <c r="E686" s="116"/>
    </row>
    <row r="687" spans="2:5" ht="12.75" x14ac:dyDescent="0.2">
      <c r="B687" s="115"/>
      <c r="C687" s="115"/>
      <c r="D687" s="116"/>
      <c r="E687" s="116"/>
    </row>
    <row r="688" spans="2:5" ht="12.75" x14ac:dyDescent="0.2">
      <c r="B688" s="115"/>
      <c r="C688" s="115"/>
      <c r="D688" s="116"/>
      <c r="E688" s="116"/>
    </row>
    <row r="689" spans="2:5" ht="12.75" x14ac:dyDescent="0.2">
      <c r="B689" s="115"/>
      <c r="C689" s="115"/>
      <c r="D689" s="116"/>
      <c r="E689" s="116"/>
    </row>
    <row r="690" spans="2:5" ht="12.75" x14ac:dyDescent="0.2">
      <c r="B690" s="115"/>
      <c r="C690" s="115"/>
      <c r="D690" s="116"/>
      <c r="E690" s="116"/>
    </row>
    <row r="691" spans="2:5" ht="12.75" x14ac:dyDescent="0.2">
      <c r="B691" s="115"/>
      <c r="C691" s="115"/>
      <c r="D691" s="116"/>
      <c r="E691" s="116"/>
    </row>
    <row r="692" spans="2:5" ht="12.75" x14ac:dyDescent="0.2">
      <c r="B692" s="115"/>
      <c r="C692" s="115"/>
      <c r="D692" s="116"/>
      <c r="E692" s="116"/>
    </row>
    <row r="693" spans="2:5" ht="12.75" x14ac:dyDescent="0.2">
      <c r="B693" s="115"/>
      <c r="C693" s="115"/>
      <c r="D693" s="116"/>
      <c r="E693" s="116"/>
    </row>
    <row r="694" spans="2:5" ht="12.75" x14ac:dyDescent="0.2">
      <c r="B694" s="115"/>
      <c r="C694" s="115"/>
      <c r="D694" s="116"/>
      <c r="E694" s="116"/>
    </row>
    <row r="695" spans="2:5" ht="12.75" x14ac:dyDescent="0.2">
      <c r="B695" s="115"/>
      <c r="C695" s="115"/>
      <c r="D695" s="116"/>
      <c r="E695" s="116"/>
    </row>
    <row r="696" spans="2:5" ht="12.75" x14ac:dyDescent="0.2">
      <c r="B696" s="115"/>
      <c r="C696" s="115"/>
      <c r="D696" s="116"/>
      <c r="E696" s="116"/>
    </row>
    <row r="697" spans="2:5" ht="12.75" x14ac:dyDescent="0.2">
      <c r="B697" s="115"/>
      <c r="C697" s="115"/>
      <c r="D697" s="116"/>
      <c r="E697" s="116"/>
    </row>
    <row r="698" spans="2:5" ht="12.75" x14ac:dyDescent="0.2">
      <c r="B698" s="115"/>
      <c r="C698" s="115"/>
      <c r="D698" s="116"/>
      <c r="E698" s="116"/>
    </row>
    <row r="699" spans="2:5" ht="12.75" x14ac:dyDescent="0.2">
      <c r="B699" s="115"/>
      <c r="C699" s="115"/>
      <c r="D699" s="116"/>
      <c r="E699" s="116"/>
    </row>
    <row r="700" spans="2:5" ht="12.75" x14ac:dyDescent="0.2">
      <c r="B700" s="115"/>
      <c r="C700" s="115"/>
      <c r="D700" s="116"/>
      <c r="E700" s="116"/>
    </row>
    <row r="701" spans="2:5" ht="12.75" x14ac:dyDescent="0.2">
      <c r="B701" s="115"/>
      <c r="C701" s="115"/>
      <c r="D701" s="116"/>
      <c r="E701" s="116"/>
    </row>
    <row r="702" spans="2:5" ht="12.75" x14ac:dyDescent="0.2">
      <c r="B702" s="115"/>
      <c r="C702" s="115"/>
      <c r="D702" s="116"/>
      <c r="E702" s="116"/>
    </row>
    <row r="703" spans="2:5" ht="12.75" x14ac:dyDescent="0.2">
      <c r="B703" s="115"/>
      <c r="C703" s="115"/>
      <c r="D703" s="116"/>
      <c r="E703" s="116"/>
    </row>
    <row r="704" spans="2:5" ht="12.75" x14ac:dyDescent="0.2">
      <c r="B704" s="115"/>
      <c r="C704" s="115"/>
      <c r="D704" s="116"/>
      <c r="E704" s="116"/>
    </row>
    <row r="705" spans="2:5" ht="12.75" x14ac:dyDescent="0.2">
      <c r="B705" s="115"/>
      <c r="C705" s="115"/>
      <c r="D705" s="116"/>
      <c r="E705" s="116"/>
    </row>
    <row r="706" spans="2:5" ht="12.75" x14ac:dyDescent="0.2">
      <c r="B706" s="115"/>
      <c r="C706" s="115"/>
      <c r="D706" s="116"/>
      <c r="E706" s="116"/>
    </row>
    <row r="707" spans="2:5" ht="12.75" x14ac:dyDescent="0.2">
      <c r="B707" s="115"/>
      <c r="C707" s="115"/>
      <c r="D707" s="116"/>
      <c r="E707" s="116"/>
    </row>
    <row r="708" spans="2:5" ht="12.75" x14ac:dyDescent="0.2">
      <c r="B708" s="115"/>
      <c r="C708" s="115"/>
      <c r="D708" s="116"/>
      <c r="E708" s="116"/>
    </row>
    <row r="709" spans="2:5" ht="12.75" x14ac:dyDescent="0.2">
      <c r="B709" s="115"/>
      <c r="C709" s="115"/>
      <c r="D709" s="116"/>
      <c r="E709" s="116"/>
    </row>
    <row r="710" spans="2:5" ht="12.75" x14ac:dyDescent="0.2">
      <c r="B710" s="115"/>
      <c r="C710" s="115"/>
      <c r="D710" s="116"/>
      <c r="E710" s="116"/>
    </row>
    <row r="711" spans="2:5" ht="12.75" x14ac:dyDescent="0.2">
      <c r="B711" s="115"/>
      <c r="C711" s="115"/>
      <c r="D711" s="116"/>
      <c r="E711" s="116"/>
    </row>
    <row r="712" spans="2:5" ht="12.75" x14ac:dyDescent="0.2">
      <c r="B712" s="115"/>
      <c r="C712" s="115"/>
      <c r="D712" s="116"/>
      <c r="E712" s="116"/>
    </row>
    <row r="713" spans="2:5" ht="12.75" x14ac:dyDescent="0.2">
      <c r="B713" s="115"/>
      <c r="C713" s="115"/>
      <c r="D713" s="116"/>
      <c r="E713" s="116"/>
    </row>
    <row r="714" spans="2:5" ht="12.75" x14ac:dyDescent="0.2">
      <c r="B714" s="115"/>
      <c r="C714" s="115"/>
      <c r="D714" s="116"/>
      <c r="E714" s="116"/>
    </row>
    <row r="715" spans="2:5" ht="12.75" x14ac:dyDescent="0.2">
      <c r="B715" s="115"/>
      <c r="C715" s="115"/>
      <c r="D715" s="116"/>
      <c r="E715" s="116"/>
    </row>
    <row r="716" spans="2:5" ht="12.75" x14ac:dyDescent="0.2">
      <c r="B716" s="115"/>
      <c r="C716" s="115"/>
      <c r="D716" s="116"/>
      <c r="E716" s="116"/>
    </row>
    <row r="717" spans="2:5" ht="12.75" x14ac:dyDescent="0.2">
      <c r="B717" s="115"/>
      <c r="C717" s="115"/>
      <c r="D717" s="116"/>
      <c r="E717" s="116"/>
    </row>
    <row r="718" spans="2:5" ht="12.75" x14ac:dyDescent="0.2">
      <c r="B718" s="115"/>
      <c r="C718" s="115"/>
      <c r="D718" s="116"/>
      <c r="E718" s="116"/>
    </row>
    <row r="719" spans="2:5" ht="12.75" x14ac:dyDescent="0.2">
      <c r="B719" s="115"/>
      <c r="C719" s="115"/>
      <c r="D719" s="116"/>
      <c r="E719" s="116"/>
    </row>
    <row r="720" spans="2:5" ht="12.75" x14ac:dyDescent="0.2">
      <c r="B720" s="115"/>
      <c r="C720" s="115"/>
      <c r="D720" s="116"/>
      <c r="E720" s="116"/>
    </row>
    <row r="721" spans="2:5" ht="12.75" x14ac:dyDescent="0.2">
      <c r="B721" s="115"/>
      <c r="C721" s="115"/>
      <c r="D721" s="116"/>
      <c r="E721" s="116"/>
    </row>
    <row r="722" spans="2:5" ht="12.75" x14ac:dyDescent="0.2">
      <c r="B722" s="115"/>
      <c r="C722" s="115"/>
      <c r="D722" s="116"/>
      <c r="E722" s="116"/>
    </row>
    <row r="723" spans="2:5" ht="12.75" x14ac:dyDescent="0.2">
      <c r="B723" s="115"/>
      <c r="C723" s="115"/>
      <c r="D723" s="116"/>
      <c r="E723" s="116"/>
    </row>
    <row r="724" spans="2:5" ht="12.75" x14ac:dyDescent="0.2">
      <c r="B724" s="115"/>
      <c r="C724" s="115"/>
      <c r="D724" s="116"/>
      <c r="E724" s="116"/>
    </row>
    <row r="725" spans="2:5" ht="12.75" x14ac:dyDescent="0.2">
      <c r="B725" s="115"/>
      <c r="C725" s="115"/>
      <c r="D725" s="116"/>
      <c r="E725" s="116"/>
    </row>
    <row r="726" spans="2:5" ht="12.75" x14ac:dyDescent="0.2">
      <c r="B726" s="115"/>
      <c r="C726" s="115"/>
      <c r="D726" s="116"/>
      <c r="E726" s="116"/>
    </row>
    <row r="727" spans="2:5" ht="12.75" x14ac:dyDescent="0.2">
      <c r="B727" s="115"/>
      <c r="C727" s="115"/>
      <c r="D727" s="116"/>
      <c r="E727" s="116"/>
    </row>
    <row r="728" spans="2:5" ht="12.75" x14ac:dyDescent="0.2">
      <c r="B728" s="115"/>
      <c r="C728" s="115"/>
      <c r="D728" s="116"/>
      <c r="E728" s="116"/>
    </row>
    <row r="729" spans="2:5" ht="12.75" x14ac:dyDescent="0.2">
      <c r="B729" s="115"/>
      <c r="C729" s="115"/>
      <c r="D729" s="116"/>
      <c r="E729" s="116"/>
    </row>
    <row r="730" spans="2:5" ht="12.75" x14ac:dyDescent="0.2">
      <c r="B730" s="115"/>
      <c r="C730" s="115"/>
      <c r="D730" s="116"/>
      <c r="E730" s="116"/>
    </row>
    <row r="731" spans="2:5" ht="12.75" x14ac:dyDescent="0.2">
      <c r="B731" s="115"/>
      <c r="C731" s="115"/>
      <c r="D731" s="116"/>
      <c r="E731" s="116"/>
    </row>
    <row r="732" spans="2:5" ht="12.75" x14ac:dyDescent="0.2">
      <c r="B732" s="115"/>
      <c r="C732" s="115"/>
      <c r="D732" s="116"/>
      <c r="E732" s="116"/>
    </row>
    <row r="733" spans="2:5" ht="12.75" x14ac:dyDescent="0.2">
      <c r="B733" s="115"/>
      <c r="C733" s="115"/>
      <c r="D733" s="116"/>
      <c r="E733" s="116"/>
    </row>
    <row r="734" spans="2:5" ht="12.75" x14ac:dyDescent="0.2">
      <c r="B734" s="115"/>
      <c r="C734" s="115"/>
      <c r="D734" s="116"/>
      <c r="E734" s="116"/>
    </row>
    <row r="735" spans="2:5" ht="12.75" x14ac:dyDescent="0.2">
      <c r="B735" s="115"/>
      <c r="C735" s="115"/>
      <c r="D735" s="116"/>
      <c r="E735" s="116"/>
    </row>
    <row r="736" spans="2:5" ht="12.75" x14ac:dyDescent="0.2">
      <c r="B736" s="115"/>
      <c r="C736" s="115"/>
      <c r="D736" s="116"/>
      <c r="E736" s="116"/>
    </row>
    <row r="737" spans="2:5" ht="12.75" x14ac:dyDescent="0.2">
      <c r="B737" s="115"/>
      <c r="C737" s="115"/>
      <c r="D737" s="116"/>
      <c r="E737" s="116"/>
    </row>
    <row r="738" spans="2:5" ht="12.75" x14ac:dyDescent="0.2">
      <c r="B738" s="115"/>
      <c r="C738" s="115"/>
      <c r="D738" s="116"/>
      <c r="E738" s="116"/>
    </row>
    <row r="739" spans="2:5" ht="12.75" x14ac:dyDescent="0.2">
      <c r="B739" s="115"/>
      <c r="C739" s="115"/>
      <c r="D739" s="116"/>
      <c r="E739" s="116"/>
    </row>
    <row r="740" spans="2:5" ht="12.75" x14ac:dyDescent="0.2">
      <c r="B740" s="115"/>
      <c r="C740" s="115"/>
      <c r="D740" s="116"/>
      <c r="E740" s="116"/>
    </row>
    <row r="741" spans="2:5" ht="12.75" x14ac:dyDescent="0.2">
      <c r="B741" s="115"/>
      <c r="C741" s="115"/>
      <c r="D741" s="116"/>
      <c r="E741" s="116"/>
    </row>
    <row r="742" spans="2:5" ht="12.75" x14ac:dyDescent="0.2">
      <c r="B742" s="115"/>
      <c r="C742" s="115"/>
      <c r="D742" s="116"/>
      <c r="E742" s="116"/>
    </row>
    <row r="743" spans="2:5" ht="12.75" x14ac:dyDescent="0.2">
      <c r="B743" s="115"/>
      <c r="C743" s="115"/>
      <c r="D743" s="116"/>
      <c r="E743" s="116"/>
    </row>
    <row r="744" spans="2:5" ht="12.75" x14ac:dyDescent="0.2">
      <c r="B744" s="115"/>
      <c r="C744" s="115"/>
      <c r="D744" s="116"/>
      <c r="E744" s="116"/>
    </row>
    <row r="745" spans="2:5" ht="12.75" x14ac:dyDescent="0.2">
      <c r="B745" s="115"/>
      <c r="C745" s="115"/>
      <c r="D745" s="116"/>
      <c r="E745" s="116"/>
    </row>
    <row r="746" spans="2:5" ht="12.75" x14ac:dyDescent="0.2">
      <c r="B746" s="115"/>
      <c r="C746" s="115"/>
      <c r="D746" s="116"/>
      <c r="E746" s="116"/>
    </row>
    <row r="747" spans="2:5" ht="12.75" x14ac:dyDescent="0.2">
      <c r="B747" s="115"/>
      <c r="C747" s="115"/>
      <c r="D747" s="116"/>
      <c r="E747" s="116"/>
    </row>
    <row r="748" spans="2:5" ht="12.75" x14ac:dyDescent="0.2">
      <c r="B748" s="115"/>
      <c r="C748" s="115"/>
      <c r="D748" s="116"/>
      <c r="E748" s="116"/>
    </row>
    <row r="749" spans="2:5" ht="12.75" x14ac:dyDescent="0.2">
      <c r="B749" s="115"/>
      <c r="C749" s="115"/>
      <c r="D749" s="116"/>
      <c r="E749" s="116"/>
    </row>
    <row r="750" spans="2:5" ht="12.75" x14ac:dyDescent="0.2">
      <c r="B750" s="115"/>
      <c r="C750" s="115"/>
      <c r="D750" s="116"/>
      <c r="E750" s="116"/>
    </row>
    <row r="751" spans="2:5" ht="12.75" x14ac:dyDescent="0.2">
      <c r="B751" s="115"/>
      <c r="C751" s="115"/>
      <c r="D751" s="116"/>
      <c r="E751" s="116"/>
    </row>
    <row r="752" spans="2:5" ht="12.75" x14ac:dyDescent="0.2">
      <c r="B752" s="115"/>
      <c r="C752" s="115"/>
      <c r="D752" s="116"/>
      <c r="E752" s="116"/>
    </row>
    <row r="753" spans="2:5" ht="12.75" x14ac:dyDescent="0.2">
      <c r="B753" s="115"/>
      <c r="C753" s="115"/>
      <c r="D753" s="116"/>
      <c r="E753" s="116"/>
    </row>
    <row r="754" spans="2:5" ht="12.75" x14ac:dyDescent="0.2">
      <c r="B754" s="115"/>
      <c r="C754" s="115"/>
      <c r="D754" s="116"/>
      <c r="E754" s="116"/>
    </row>
    <row r="755" spans="2:5" ht="12.75" x14ac:dyDescent="0.2">
      <c r="B755" s="115"/>
      <c r="C755" s="115"/>
      <c r="D755" s="116"/>
      <c r="E755" s="116"/>
    </row>
    <row r="756" spans="2:5" ht="12.75" x14ac:dyDescent="0.2">
      <c r="B756" s="115"/>
      <c r="C756" s="115"/>
      <c r="D756" s="116"/>
      <c r="E756" s="116"/>
    </row>
    <row r="757" spans="2:5" ht="12.75" x14ac:dyDescent="0.2">
      <c r="B757" s="115"/>
      <c r="C757" s="115"/>
      <c r="D757" s="116"/>
      <c r="E757" s="116"/>
    </row>
    <row r="758" spans="2:5" ht="12.75" x14ac:dyDescent="0.2">
      <c r="B758" s="115"/>
      <c r="C758" s="115"/>
      <c r="D758" s="116"/>
      <c r="E758" s="116"/>
    </row>
    <row r="759" spans="2:5" ht="12.75" x14ac:dyDescent="0.2">
      <c r="B759" s="115"/>
      <c r="C759" s="115"/>
      <c r="D759" s="116"/>
      <c r="E759" s="116"/>
    </row>
    <row r="760" spans="2:5" ht="12.75" x14ac:dyDescent="0.2">
      <c r="B760" s="115"/>
      <c r="C760" s="115"/>
      <c r="D760" s="116"/>
      <c r="E760" s="116"/>
    </row>
    <row r="761" spans="2:5" ht="12.75" x14ac:dyDescent="0.2">
      <c r="B761" s="115"/>
      <c r="C761" s="115"/>
      <c r="D761" s="116"/>
      <c r="E761" s="116"/>
    </row>
    <row r="762" spans="2:5" ht="12.75" x14ac:dyDescent="0.2">
      <c r="B762" s="115"/>
      <c r="C762" s="115"/>
      <c r="D762" s="116"/>
      <c r="E762" s="116"/>
    </row>
    <row r="763" spans="2:5" ht="12.75" x14ac:dyDescent="0.2">
      <c r="B763" s="115"/>
      <c r="C763" s="115"/>
      <c r="D763" s="116"/>
      <c r="E763" s="116"/>
    </row>
    <row r="764" spans="2:5" ht="12.75" x14ac:dyDescent="0.2">
      <c r="B764" s="115"/>
      <c r="C764" s="115"/>
      <c r="D764" s="116"/>
      <c r="E764" s="116"/>
    </row>
    <row r="765" spans="2:5" ht="12.75" x14ac:dyDescent="0.2">
      <c r="B765" s="115"/>
      <c r="C765" s="115"/>
      <c r="D765" s="116"/>
      <c r="E765" s="116"/>
    </row>
    <row r="766" spans="2:5" ht="12.75" x14ac:dyDescent="0.2">
      <c r="B766" s="115"/>
      <c r="C766" s="115"/>
      <c r="D766" s="116"/>
      <c r="E766" s="116"/>
    </row>
    <row r="767" spans="2:5" ht="12.75" x14ac:dyDescent="0.2">
      <c r="B767" s="115"/>
      <c r="C767" s="115"/>
      <c r="D767" s="116"/>
      <c r="E767" s="116"/>
    </row>
    <row r="768" spans="2:5" ht="12.75" x14ac:dyDescent="0.2">
      <c r="B768" s="115"/>
      <c r="C768" s="115"/>
      <c r="D768" s="116"/>
      <c r="E768" s="116"/>
    </row>
    <row r="769" spans="2:5" ht="12.75" x14ac:dyDescent="0.2">
      <c r="B769" s="115"/>
      <c r="C769" s="115"/>
      <c r="D769" s="116"/>
      <c r="E769" s="116"/>
    </row>
    <row r="770" spans="2:5" ht="12.75" x14ac:dyDescent="0.2">
      <c r="B770" s="115"/>
      <c r="C770" s="115"/>
      <c r="D770" s="116"/>
      <c r="E770" s="116"/>
    </row>
    <row r="771" spans="2:5" ht="12.75" x14ac:dyDescent="0.2">
      <c r="B771" s="115"/>
      <c r="C771" s="115"/>
      <c r="D771" s="116"/>
      <c r="E771" s="116"/>
    </row>
    <row r="772" spans="2:5" ht="12.75" x14ac:dyDescent="0.2">
      <c r="B772" s="115"/>
      <c r="C772" s="115"/>
      <c r="D772" s="116"/>
      <c r="E772" s="116"/>
    </row>
    <row r="773" spans="2:5" ht="12.75" x14ac:dyDescent="0.2">
      <c r="B773" s="115"/>
      <c r="C773" s="115"/>
      <c r="D773" s="116"/>
      <c r="E773" s="116"/>
    </row>
    <row r="774" spans="2:5" ht="12.75" x14ac:dyDescent="0.2">
      <c r="B774" s="115"/>
      <c r="C774" s="115"/>
      <c r="D774" s="116"/>
      <c r="E774" s="116"/>
    </row>
    <row r="775" spans="2:5" ht="12.75" x14ac:dyDescent="0.2">
      <c r="B775" s="115"/>
      <c r="C775" s="115"/>
      <c r="D775" s="116"/>
      <c r="E775" s="116"/>
    </row>
    <row r="776" spans="2:5" ht="12.75" x14ac:dyDescent="0.2">
      <c r="B776" s="115"/>
      <c r="C776" s="115"/>
      <c r="D776" s="116"/>
      <c r="E776" s="116"/>
    </row>
    <row r="777" spans="2:5" ht="12.75" x14ac:dyDescent="0.2">
      <c r="B777" s="115"/>
      <c r="C777" s="115"/>
      <c r="D777" s="116"/>
      <c r="E777" s="116"/>
    </row>
    <row r="778" spans="2:5" ht="12.75" x14ac:dyDescent="0.2">
      <c r="B778" s="115"/>
      <c r="C778" s="115"/>
      <c r="D778" s="116"/>
      <c r="E778" s="116"/>
    </row>
    <row r="779" spans="2:5" ht="12.75" x14ac:dyDescent="0.2">
      <c r="B779" s="115"/>
      <c r="C779" s="115"/>
      <c r="D779" s="116"/>
      <c r="E779" s="116"/>
    </row>
    <row r="780" spans="2:5" ht="12.75" x14ac:dyDescent="0.2">
      <c r="B780" s="115"/>
      <c r="C780" s="115"/>
      <c r="D780" s="116"/>
      <c r="E780" s="116"/>
    </row>
    <row r="781" spans="2:5" ht="12.75" x14ac:dyDescent="0.2">
      <c r="B781" s="115"/>
      <c r="C781" s="115"/>
      <c r="D781" s="116"/>
      <c r="E781" s="116"/>
    </row>
    <row r="782" spans="2:5" ht="12.75" x14ac:dyDescent="0.2">
      <c r="B782" s="115"/>
      <c r="C782" s="115"/>
      <c r="D782" s="116"/>
      <c r="E782" s="116"/>
    </row>
    <row r="783" spans="2:5" ht="12.75" x14ac:dyDescent="0.2">
      <c r="B783" s="115"/>
      <c r="C783" s="115"/>
      <c r="D783" s="116"/>
      <c r="E783" s="116"/>
    </row>
    <row r="784" spans="2:5" ht="12.75" x14ac:dyDescent="0.2">
      <c r="B784" s="115"/>
      <c r="C784" s="115"/>
      <c r="D784" s="116"/>
      <c r="E784" s="116"/>
    </row>
    <row r="785" spans="2:5" ht="12.75" x14ac:dyDescent="0.2">
      <c r="B785" s="115"/>
      <c r="C785" s="115"/>
      <c r="D785" s="116"/>
      <c r="E785" s="116"/>
    </row>
    <row r="786" spans="2:5" ht="12.75" x14ac:dyDescent="0.2">
      <c r="B786" s="115"/>
      <c r="C786" s="115"/>
      <c r="D786" s="116"/>
      <c r="E786" s="116"/>
    </row>
    <row r="787" spans="2:5" ht="12.75" x14ac:dyDescent="0.2">
      <c r="B787" s="115"/>
      <c r="C787" s="115"/>
      <c r="D787" s="116"/>
      <c r="E787" s="116"/>
    </row>
    <row r="788" spans="2:5" ht="12.75" x14ac:dyDescent="0.2">
      <c r="B788" s="115"/>
      <c r="C788" s="115"/>
      <c r="D788" s="116"/>
      <c r="E788" s="116"/>
    </row>
    <row r="789" spans="2:5" ht="12.75" x14ac:dyDescent="0.2">
      <c r="B789" s="115"/>
      <c r="C789" s="115"/>
      <c r="D789" s="116"/>
      <c r="E789" s="116"/>
    </row>
    <row r="790" spans="2:5" ht="12.75" x14ac:dyDescent="0.2">
      <c r="B790" s="115"/>
      <c r="C790" s="115"/>
      <c r="D790" s="116"/>
      <c r="E790" s="116"/>
    </row>
    <row r="791" spans="2:5" ht="12.75" x14ac:dyDescent="0.2">
      <c r="B791" s="115"/>
      <c r="C791" s="115"/>
      <c r="D791" s="116"/>
      <c r="E791" s="116"/>
    </row>
    <row r="792" spans="2:5" ht="12.75" x14ac:dyDescent="0.2">
      <c r="B792" s="115"/>
      <c r="C792" s="115"/>
      <c r="D792" s="116"/>
      <c r="E792" s="116"/>
    </row>
    <row r="793" spans="2:5" ht="12.75" x14ac:dyDescent="0.2">
      <c r="B793" s="115"/>
      <c r="C793" s="115"/>
      <c r="D793" s="116"/>
      <c r="E793" s="116"/>
    </row>
    <row r="794" spans="2:5" ht="12.75" x14ac:dyDescent="0.2">
      <c r="B794" s="115"/>
      <c r="C794" s="115"/>
      <c r="D794" s="116"/>
      <c r="E794" s="116"/>
    </row>
    <row r="795" spans="2:5" ht="12.75" x14ac:dyDescent="0.2">
      <c r="B795" s="115"/>
      <c r="C795" s="115"/>
      <c r="D795" s="116"/>
      <c r="E795" s="116"/>
    </row>
    <row r="796" spans="2:5" ht="12.75" x14ac:dyDescent="0.2">
      <c r="B796" s="115"/>
      <c r="C796" s="115"/>
      <c r="D796" s="116"/>
      <c r="E796" s="116"/>
    </row>
    <row r="797" spans="2:5" ht="12.75" x14ac:dyDescent="0.2">
      <c r="B797" s="115"/>
      <c r="C797" s="115"/>
      <c r="D797" s="116"/>
      <c r="E797" s="116"/>
    </row>
    <row r="798" spans="2:5" ht="12.75" x14ac:dyDescent="0.2">
      <c r="B798" s="115"/>
      <c r="C798" s="115"/>
      <c r="D798" s="116"/>
      <c r="E798" s="116"/>
    </row>
    <row r="799" spans="2:5" ht="12.75" x14ac:dyDescent="0.2">
      <c r="B799" s="115"/>
      <c r="C799" s="115"/>
      <c r="D799" s="116"/>
      <c r="E799" s="116"/>
    </row>
    <row r="800" spans="2:5" ht="12.75" x14ac:dyDescent="0.2">
      <c r="B800" s="115"/>
      <c r="C800" s="115"/>
      <c r="D800" s="116"/>
      <c r="E800" s="116"/>
    </row>
    <row r="801" spans="2:5" ht="12.75" x14ac:dyDescent="0.2">
      <c r="B801" s="115"/>
      <c r="C801" s="115"/>
      <c r="D801" s="116"/>
      <c r="E801" s="116"/>
    </row>
    <row r="802" spans="2:5" ht="12.75" x14ac:dyDescent="0.2">
      <c r="B802" s="115"/>
      <c r="C802" s="115"/>
      <c r="D802" s="116"/>
      <c r="E802" s="116"/>
    </row>
    <row r="803" spans="2:5" ht="12.75" x14ac:dyDescent="0.2">
      <c r="B803" s="115"/>
      <c r="C803" s="115"/>
      <c r="D803" s="116"/>
      <c r="E803" s="116"/>
    </row>
    <row r="804" spans="2:5" ht="12.75" x14ac:dyDescent="0.2">
      <c r="B804" s="115"/>
      <c r="C804" s="115"/>
      <c r="D804" s="116"/>
      <c r="E804" s="116"/>
    </row>
    <row r="805" spans="2:5" ht="12.75" x14ac:dyDescent="0.2">
      <c r="B805" s="115"/>
      <c r="C805" s="115"/>
      <c r="D805" s="116"/>
      <c r="E805" s="116"/>
    </row>
    <row r="806" spans="2:5" ht="12.75" x14ac:dyDescent="0.2">
      <c r="B806" s="115"/>
      <c r="C806" s="115"/>
      <c r="D806" s="116"/>
      <c r="E806" s="116"/>
    </row>
    <row r="807" spans="2:5" ht="12.75" x14ac:dyDescent="0.2">
      <c r="B807" s="115"/>
      <c r="C807" s="115"/>
      <c r="D807" s="116"/>
      <c r="E807" s="116"/>
    </row>
    <row r="808" spans="2:5" ht="12.75" x14ac:dyDescent="0.2">
      <c r="B808" s="115"/>
      <c r="C808" s="115"/>
      <c r="D808" s="116"/>
      <c r="E808" s="116"/>
    </row>
    <row r="809" spans="2:5" ht="12.75" x14ac:dyDescent="0.2">
      <c r="B809" s="115"/>
      <c r="C809" s="115"/>
      <c r="D809" s="116"/>
      <c r="E809" s="116"/>
    </row>
    <row r="810" spans="2:5" ht="12.75" x14ac:dyDescent="0.2">
      <c r="B810" s="115"/>
      <c r="C810" s="115"/>
      <c r="D810" s="116"/>
      <c r="E810" s="116"/>
    </row>
    <row r="811" spans="2:5" ht="12.75" x14ac:dyDescent="0.2">
      <c r="B811" s="115"/>
      <c r="C811" s="115"/>
      <c r="D811" s="116"/>
      <c r="E811" s="116"/>
    </row>
    <row r="812" spans="2:5" ht="12.75" x14ac:dyDescent="0.2">
      <c r="B812" s="115"/>
      <c r="C812" s="115"/>
      <c r="D812" s="116"/>
      <c r="E812" s="116"/>
    </row>
    <row r="813" spans="2:5" ht="12.75" x14ac:dyDescent="0.2">
      <c r="B813" s="115"/>
      <c r="C813" s="115"/>
      <c r="D813" s="116"/>
      <c r="E813" s="116"/>
    </row>
    <row r="814" spans="2:5" ht="12.75" x14ac:dyDescent="0.2">
      <c r="B814" s="115"/>
      <c r="C814" s="115"/>
      <c r="D814" s="116"/>
      <c r="E814" s="116"/>
    </row>
    <row r="815" spans="2:5" ht="12.75" x14ac:dyDescent="0.2">
      <c r="B815" s="115"/>
      <c r="C815" s="115"/>
      <c r="D815" s="116"/>
      <c r="E815" s="116"/>
    </row>
    <row r="816" spans="2:5" ht="12.75" x14ac:dyDescent="0.2">
      <c r="B816" s="115"/>
      <c r="C816" s="115"/>
      <c r="D816" s="116"/>
      <c r="E816" s="116"/>
    </row>
    <row r="817" spans="2:5" ht="12.75" x14ac:dyDescent="0.2">
      <c r="B817" s="115"/>
      <c r="C817" s="115"/>
      <c r="D817" s="116"/>
      <c r="E817" s="116"/>
    </row>
    <row r="818" spans="2:5" ht="12.75" x14ac:dyDescent="0.2">
      <c r="B818" s="115"/>
      <c r="C818" s="115"/>
      <c r="D818" s="116"/>
      <c r="E818" s="116"/>
    </row>
    <row r="819" spans="2:5" ht="12.75" x14ac:dyDescent="0.2">
      <c r="B819" s="115"/>
      <c r="C819" s="115"/>
      <c r="D819" s="116"/>
      <c r="E819" s="116"/>
    </row>
    <row r="820" spans="2:5" ht="12.75" x14ac:dyDescent="0.2">
      <c r="B820" s="115"/>
      <c r="C820" s="115"/>
      <c r="D820" s="116"/>
      <c r="E820" s="116"/>
    </row>
    <row r="821" spans="2:5" ht="12.75" x14ac:dyDescent="0.2">
      <c r="B821" s="115"/>
      <c r="C821" s="115"/>
      <c r="D821" s="116"/>
      <c r="E821" s="116"/>
    </row>
    <row r="822" spans="2:5" ht="12.75" x14ac:dyDescent="0.2">
      <c r="B822" s="115"/>
      <c r="C822" s="115"/>
      <c r="D822" s="116"/>
      <c r="E822" s="116"/>
    </row>
    <row r="823" spans="2:5" ht="12.75" x14ac:dyDescent="0.2">
      <c r="B823" s="115"/>
      <c r="C823" s="115"/>
      <c r="D823" s="116"/>
      <c r="E823" s="116"/>
    </row>
    <row r="824" spans="2:5" ht="12.75" x14ac:dyDescent="0.2">
      <c r="B824" s="115"/>
      <c r="C824" s="115"/>
      <c r="D824" s="116"/>
      <c r="E824" s="116"/>
    </row>
    <row r="825" spans="2:5" ht="12.75" x14ac:dyDescent="0.2">
      <c r="B825" s="115"/>
      <c r="C825" s="115"/>
      <c r="D825" s="116"/>
      <c r="E825" s="116"/>
    </row>
    <row r="826" spans="2:5" ht="12.75" x14ac:dyDescent="0.2">
      <c r="B826" s="115"/>
      <c r="C826" s="115"/>
      <c r="D826" s="116"/>
      <c r="E826" s="116"/>
    </row>
    <row r="827" spans="2:5" ht="12.75" x14ac:dyDescent="0.2">
      <c r="B827" s="115"/>
      <c r="C827" s="115"/>
      <c r="D827" s="116"/>
      <c r="E827" s="116"/>
    </row>
    <row r="828" spans="2:5" ht="12.75" x14ac:dyDescent="0.2">
      <c r="B828" s="115"/>
      <c r="C828" s="115"/>
      <c r="D828" s="116"/>
      <c r="E828" s="116"/>
    </row>
    <row r="829" spans="2:5" ht="12.75" x14ac:dyDescent="0.2">
      <c r="B829" s="115"/>
      <c r="C829" s="115"/>
      <c r="D829" s="116"/>
      <c r="E829" s="116"/>
    </row>
    <row r="830" spans="2:5" ht="12.75" x14ac:dyDescent="0.2">
      <c r="B830" s="115"/>
      <c r="C830" s="115"/>
      <c r="D830" s="116"/>
      <c r="E830" s="116"/>
    </row>
    <row r="831" spans="2:5" ht="12.75" x14ac:dyDescent="0.2">
      <c r="B831" s="115"/>
      <c r="C831" s="115"/>
      <c r="D831" s="116"/>
      <c r="E831" s="116"/>
    </row>
    <row r="832" spans="2:5" ht="12.75" x14ac:dyDescent="0.2">
      <c r="B832" s="115"/>
      <c r="C832" s="115"/>
      <c r="D832" s="116"/>
      <c r="E832" s="116"/>
    </row>
    <row r="833" spans="2:5" ht="12.75" x14ac:dyDescent="0.2">
      <c r="B833" s="115"/>
      <c r="C833" s="115"/>
      <c r="D833" s="116"/>
      <c r="E833" s="116"/>
    </row>
    <row r="834" spans="2:5" ht="12.75" x14ac:dyDescent="0.2">
      <c r="B834" s="115"/>
      <c r="C834" s="115"/>
      <c r="D834" s="116"/>
      <c r="E834" s="116"/>
    </row>
    <row r="835" spans="2:5" ht="12.75" x14ac:dyDescent="0.2">
      <c r="B835" s="115"/>
      <c r="C835" s="115"/>
      <c r="D835" s="116"/>
      <c r="E835" s="116"/>
    </row>
    <row r="836" spans="2:5" ht="12.75" x14ac:dyDescent="0.2">
      <c r="B836" s="115"/>
      <c r="C836" s="115"/>
      <c r="D836" s="116"/>
      <c r="E836" s="116"/>
    </row>
    <row r="837" spans="2:5" ht="12.75" x14ac:dyDescent="0.2">
      <c r="B837" s="115"/>
      <c r="C837" s="115"/>
      <c r="D837" s="116"/>
      <c r="E837" s="116"/>
    </row>
    <row r="838" spans="2:5" ht="12.75" x14ac:dyDescent="0.2">
      <c r="B838" s="115"/>
      <c r="C838" s="115"/>
      <c r="D838" s="116"/>
      <c r="E838" s="116"/>
    </row>
    <row r="839" spans="2:5" ht="12.75" x14ac:dyDescent="0.2">
      <c r="B839" s="115"/>
      <c r="C839" s="115"/>
      <c r="D839" s="116"/>
      <c r="E839" s="116"/>
    </row>
    <row r="840" spans="2:5" ht="12.75" x14ac:dyDescent="0.2">
      <c r="B840" s="115"/>
      <c r="C840" s="115"/>
      <c r="D840" s="116"/>
      <c r="E840" s="116"/>
    </row>
    <row r="841" spans="2:5" ht="12.75" x14ac:dyDescent="0.2">
      <c r="B841" s="115"/>
      <c r="C841" s="115"/>
      <c r="D841" s="116"/>
      <c r="E841" s="116"/>
    </row>
    <row r="842" spans="2:5" ht="12.75" x14ac:dyDescent="0.2">
      <c r="B842" s="115"/>
      <c r="C842" s="115"/>
      <c r="D842" s="116"/>
      <c r="E842" s="116"/>
    </row>
    <row r="843" spans="2:5" ht="12.75" x14ac:dyDescent="0.2">
      <c r="B843" s="115"/>
      <c r="C843" s="115"/>
      <c r="D843" s="116"/>
      <c r="E843" s="116"/>
    </row>
    <row r="844" spans="2:5" ht="12.75" x14ac:dyDescent="0.2">
      <c r="B844" s="115"/>
      <c r="C844" s="115"/>
      <c r="D844" s="116"/>
      <c r="E844" s="116"/>
    </row>
    <row r="845" spans="2:5" ht="12.75" x14ac:dyDescent="0.2">
      <c r="B845" s="115"/>
      <c r="C845" s="115"/>
      <c r="D845" s="116"/>
      <c r="E845" s="116"/>
    </row>
    <row r="846" spans="2:5" ht="12.75" x14ac:dyDescent="0.2">
      <c r="B846" s="115"/>
      <c r="C846" s="115"/>
      <c r="D846" s="116"/>
      <c r="E846" s="116"/>
    </row>
    <row r="847" spans="2:5" ht="12.75" x14ac:dyDescent="0.2">
      <c r="B847" s="115"/>
      <c r="C847" s="115"/>
      <c r="D847" s="116"/>
      <c r="E847" s="116"/>
    </row>
    <row r="848" spans="2:5" ht="12.75" x14ac:dyDescent="0.2">
      <c r="B848" s="115"/>
      <c r="C848" s="115"/>
      <c r="D848" s="116"/>
      <c r="E848" s="116"/>
    </row>
    <row r="849" spans="2:5" ht="12.75" x14ac:dyDescent="0.2">
      <c r="B849" s="115"/>
      <c r="C849" s="115"/>
      <c r="D849" s="116"/>
      <c r="E849" s="116"/>
    </row>
    <row r="850" spans="2:5" ht="12.75" x14ac:dyDescent="0.2">
      <c r="B850" s="115"/>
      <c r="C850" s="115"/>
      <c r="D850" s="116"/>
      <c r="E850" s="116"/>
    </row>
    <row r="851" spans="2:5" ht="12.75" x14ac:dyDescent="0.2">
      <c r="B851" s="115"/>
      <c r="C851" s="115"/>
      <c r="D851" s="116"/>
      <c r="E851" s="116"/>
    </row>
    <row r="852" spans="2:5" ht="12.75" x14ac:dyDescent="0.2">
      <c r="B852" s="115"/>
      <c r="C852" s="115"/>
      <c r="D852" s="116"/>
      <c r="E852" s="116"/>
    </row>
    <row r="853" spans="2:5" ht="12.75" x14ac:dyDescent="0.2">
      <c r="B853" s="115"/>
      <c r="C853" s="115"/>
      <c r="D853" s="116"/>
      <c r="E853" s="116"/>
    </row>
    <row r="854" spans="2:5" ht="12.75" x14ac:dyDescent="0.2">
      <c r="B854" s="115"/>
      <c r="C854" s="115"/>
      <c r="D854" s="116"/>
      <c r="E854" s="116"/>
    </row>
    <row r="855" spans="2:5" ht="12.75" x14ac:dyDescent="0.2">
      <c r="B855" s="115"/>
      <c r="C855" s="115"/>
      <c r="D855" s="116"/>
      <c r="E855" s="116"/>
    </row>
    <row r="856" spans="2:5" ht="12.75" x14ac:dyDescent="0.2">
      <c r="B856" s="115"/>
      <c r="C856" s="115"/>
      <c r="D856" s="116"/>
      <c r="E856" s="116"/>
    </row>
    <row r="857" spans="2:5" ht="12.75" x14ac:dyDescent="0.2">
      <c r="B857" s="115"/>
      <c r="C857" s="115"/>
      <c r="D857" s="116"/>
      <c r="E857" s="116"/>
    </row>
    <row r="858" spans="2:5" ht="12.75" x14ac:dyDescent="0.2">
      <c r="B858" s="115"/>
      <c r="C858" s="115"/>
      <c r="D858" s="116"/>
      <c r="E858" s="116"/>
    </row>
    <row r="859" spans="2:5" ht="12.75" x14ac:dyDescent="0.2">
      <c r="B859" s="115"/>
      <c r="C859" s="115"/>
      <c r="D859" s="116"/>
      <c r="E859" s="116"/>
    </row>
    <row r="860" spans="2:5" ht="12.75" x14ac:dyDescent="0.2">
      <c r="B860" s="115"/>
      <c r="C860" s="115"/>
      <c r="D860" s="116"/>
      <c r="E860" s="116"/>
    </row>
    <row r="861" spans="2:5" ht="12.75" x14ac:dyDescent="0.2">
      <c r="B861" s="115"/>
      <c r="C861" s="115"/>
      <c r="D861" s="116"/>
      <c r="E861" s="116"/>
    </row>
    <row r="862" spans="2:5" ht="12.75" x14ac:dyDescent="0.2">
      <c r="B862" s="115"/>
      <c r="C862" s="115"/>
      <c r="D862" s="116"/>
      <c r="E862" s="116"/>
    </row>
    <row r="863" spans="2:5" ht="12.75" x14ac:dyDescent="0.2">
      <c r="B863" s="115"/>
      <c r="C863" s="115"/>
      <c r="D863" s="116"/>
      <c r="E863" s="116"/>
    </row>
    <row r="864" spans="2:5" ht="12.75" x14ac:dyDescent="0.2">
      <c r="B864" s="115"/>
      <c r="C864" s="115"/>
      <c r="D864" s="116"/>
      <c r="E864" s="116"/>
    </row>
    <row r="865" spans="2:5" ht="12.75" x14ac:dyDescent="0.2">
      <c r="B865" s="115"/>
      <c r="C865" s="115"/>
      <c r="D865" s="116"/>
      <c r="E865" s="116"/>
    </row>
    <row r="866" spans="2:5" ht="12.75" x14ac:dyDescent="0.2">
      <c r="B866" s="115"/>
      <c r="C866" s="115"/>
      <c r="D866" s="116"/>
      <c r="E866" s="116"/>
    </row>
    <row r="867" spans="2:5" ht="12.75" x14ac:dyDescent="0.2">
      <c r="B867" s="115"/>
      <c r="C867" s="115"/>
      <c r="D867" s="116"/>
      <c r="E867" s="116"/>
    </row>
    <row r="868" spans="2:5" ht="12.75" x14ac:dyDescent="0.2">
      <c r="B868" s="115"/>
      <c r="C868" s="115"/>
      <c r="D868" s="116"/>
      <c r="E868" s="116"/>
    </row>
    <row r="869" spans="2:5" ht="12.75" x14ac:dyDescent="0.2">
      <c r="B869" s="115"/>
      <c r="C869" s="115"/>
      <c r="D869" s="116"/>
      <c r="E869" s="116"/>
    </row>
    <row r="870" spans="2:5" ht="12.75" x14ac:dyDescent="0.2">
      <c r="B870" s="115"/>
      <c r="C870" s="115"/>
      <c r="D870" s="116"/>
      <c r="E870" s="116"/>
    </row>
    <row r="871" spans="2:5" ht="12.75" x14ac:dyDescent="0.2">
      <c r="B871" s="115"/>
      <c r="C871" s="115"/>
      <c r="D871" s="116"/>
      <c r="E871" s="116"/>
    </row>
    <row r="872" spans="2:5" ht="12.75" x14ac:dyDescent="0.2">
      <c r="B872" s="115"/>
      <c r="C872" s="115"/>
      <c r="D872" s="116"/>
      <c r="E872" s="116"/>
    </row>
    <row r="873" spans="2:5" ht="12.75" x14ac:dyDescent="0.2">
      <c r="B873" s="115"/>
      <c r="C873" s="115"/>
      <c r="D873" s="116"/>
      <c r="E873" s="116"/>
    </row>
    <row r="874" spans="2:5" ht="12.75" x14ac:dyDescent="0.2">
      <c r="B874" s="115"/>
      <c r="C874" s="115"/>
      <c r="D874" s="116"/>
      <c r="E874" s="116"/>
    </row>
    <row r="875" spans="2:5" ht="12.75" x14ac:dyDescent="0.2">
      <c r="B875" s="115"/>
      <c r="C875" s="115"/>
      <c r="D875" s="116"/>
      <c r="E875" s="116"/>
    </row>
    <row r="876" spans="2:5" ht="12.75" x14ac:dyDescent="0.2">
      <c r="B876" s="115"/>
      <c r="C876" s="115"/>
      <c r="D876" s="116"/>
      <c r="E876" s="116"/>
    </row>
    <row r="877" spans="2:5" ht="12.75" x14ac:dyDescent="0.2">
      <c r="B877" s="115"/>
      <c r="C877" s="115"/>
      <c r="D877" s="116"/>
      <c r="E877" s="116"/>
    </row>
    <row r="878" spans="2:5" ht="12.75" x14ac:dyDescent="0.2">
      <c r="B878" s="115"/>
      <c r="C878" s="115"/>
      <c r="D878" s="116"/>
      <c r="E878" s="116"/>
    </row>
    <row r="879" spans="2:5" ht="12.75" x14ac:dyDescent="0.2">
      <c r="B879" s="115"/>
      <c r="C879" s="115"/>
      <c r="D879" s="116"/>
      <c r="E879" s="116"/>
    </row>
    <row r="880" spans="2:5" ht="12.75" x14ac:dyDescent="0.2">
      <c r="B880" s="115"/>
      <c r="C880" s="115"/>
      <c r="D880" s="116"/>
      <c r="E880" s="116"/>
    </row>
    <row r="881" spans="2:5" ht="12.75" x14ac:dyDescent="0.2">
      <c r="B881" s="115"/>
      <c r="C881" s="115"/>
      <c r="D881" s="116"/>
      <c r="E881" s="116"/>
    </row>
    <row r="882" spans="2:5" ht="12.75" x14ac:dyDescent="0.2">
      <c r="B882" s="115"/>
      <c r="C882" s="115"/>
      <c r="D882" s="116"/>
      <c r="E882" s="116"/>
    </row>
    <row r="883" spans="2:5" ht="12.75" x14ac:dyDescent="0.2">
      <c r="B883" s="115"/>
      <c r="C883" s="115"/>
      <c r="D883" s="116"/>
      <c r="E883" s="116"/>
    </row>
    <row r="884" spans="2:5" ht="12.75" x14ac:dyDescent="0.2">
      <c r="B884" s="115"/>
      <c r="C884" s="115"/>
      <c r="D884" s="116"/>
      <c r="E884" s="116"/>
    </row>
    <row r="885" spans="2:5" ht="12.75" x14ac:dyDescent="0.2">
      <c r="B885" s="115"/>
      <c r="C885" s="115"/>
      <c r="D885" s="116"/>
      <c r="E885" s="116"/>
    </row>
    <row r="886" spans="2:5" ht="12.75" x14ac:dyDescent="0.2">
      <c r="B886" s="115"/>
      <c r="C886" s="115"/>
      <c r="D886" s="116"/>
      <c r="E886" s="116"/>
    </row>
    <row r="887" spans="2:5" ht="12.75" x14ac:dyDescent="0.2">
      <c r="B887" s="115"/>
      <c r="C887" s="115"/>
      <c r="D887" s="116"/>
      <c r="E887" s="116"/>
    </row>
    <row r="888" spans="2:5" ht="12.75" x14ac:dyDescent="0.2">
      <c r="B888" s="115"/>
      <c r="C888" s="115"/>
      <c r="D888" s="116"/>
      <c r="E888" s="116"/>
    </row>
    <row r="889" spans="2:5" ht="12.75" x14ac:dyDescent="0.2">
      <c r="B889" s="115"/>
      <c r="C889" s="115"/>
      <c r="D889" s="116"/>
      <c r="E889" s="116"/>
    </row>
    <row r="890" spans="2:5" ht="12.75" x14ac:dyDescent="0.2">
      <c r="B890" s="115"/>
      <c r="C890" s="115"/>
      <c r="D890" s="116"/>
      <c r="E890" s="116"/>
    </row>
    <row r="891" spans="2:5" ht="12.75" x14ac:dyDescent="0.2">
      <c r="B891" s="115"/>
      <c r="C891" s="115"/>
      <c r="D891" s="116"/>
      <c r="E891" s="116"/>
    </row>
    <row r="892" spans="2:5" ht="12.75" x14ac:dyDescent="0.2">
      <c r="B892" s="115"/>
      <c r="C892" s="115"/>
      <c r="D892" s="116"/>
      <c r="E892" s="116"/>
    </row>
    <row r="893" spans="2:5" ht="12.75" x14ac:dyDescent="0.2">
      <c r="B893" s="115"/>
      <c r="C893" s="115"/>
      <c r="D893" s="116"/>
      <c r="E893" s="116"/>
    </row>
    <row r="894" spans="2:5" ht="12.75" x14ac:dyDescent="0.2">
      <c r="B894" s="115"/>
      <c r="C894" s="115"/>
      <c r="D894" s="116"/>
      <c r="E894" s="116"/>
    </row>
    <row r="895" spans="2:5" ht="12.75" x14ac:dyDescent="0.2">
      <c r="B895" s="115"/>
      <c r="C895" s="115"/>
      <c r="D895" s="116"/>
      <c r="E895" s="116"/>
    </row>
    <row r="896" spans="2:5" ht="12.75" x14ac:dyDescent="0.2">
      <c r="B896" s="115"/>
      <c r="C896" s="115"/>
      <c r="D896" s="116"/>
      <c r="E896" s="116"/>
    </row>
    <row r="897" spans="2:5" ht="12.75" x14ac:dyDescent="0.2">
      <c r="B897" s="115"/>
      <c r="C897" s="115"/>
      <c r="D897" s="116"/>
      <c r="E897" s="116"/>
    </row>
    <row r="898" spans="2:5" ht="12.75" x14ac:dyDescent="0.2">
      <c r="B898" s="115"/>
      <c r="C898" s="115"/>
      <c r="D898" s="116"/>
      <c r="E898" s="116"/>
    </row>
    <row r="899" spans="2:5" ht="12.75" x14ac:dyDescent="0.2">
      <c r="B899" s="115"/>
      <c r="C899" s="115"/>
      <c r="D899" s="116"/>
      <c r="E899" s="116"/>
    </row>
    <row r="900" spans="2:5" ht="12.75" x14ac:dyDescent="0.2">
      <c r="B900" s="115"/>
      <c r="C900" s="115"/>
      <c r="D900" s="116"/>
      <c r="E900" s="116"/>
    </row>
    <row r="901" spans="2:5" ht="12.75" x14ac:dyDescent="0.2">
      <c r="B901" s="115"/>
      <c r="C901" s="115"/>
      <c r="D901" s="116"/>
      <c r="E901" s="116"/>
    </row>
    <row r="902" spans="2:5" ht="12.75" x14ac:dyDescent="0.2">
      <c r="B902" s="115"/>
      <c r="C902" s="115"/>
      <c r="D902" s="116"/>
      <c r="E902" s="116"/>
    </row>
    <row r="903" spans="2:5" ht="12.75" x14ac:dyDescent="0.2">
      <c r="B903" s="115"/>
      <c r="C903" s="115"/>
      <c r="D903" s="116"/>
      <c r="E903" s="116"/>
    </row>
    <row r="904" spans="2:5" ht="12.75" x14ac:dyDescent="0.2">
      <c r="B904" s="115"/>
      <c r="C904" s="115"/>
      <c r="D904" s="116"/>
      <c r="E904" s="116"/>
    </row>
    <row r="905" spans="2:5" ht="12.75" x14ac:dyDescent="0.2">
      <c r="B905" s="115"/>
      <c r="C905" s="115"/>
      <c r="D905" s="116"/>
      <c r="E905" s="116"/>
    </row>
    <row r="906" spans="2:5" ht="12.75" x14ac:dyDescent="0.2">
      <c r="B906" s="115"/>
      <c r="C906" s="115"/>
      <c r="D906" s="116"/>
      <c r="E906" s="116"/>
    </row>
    <row r="907" spans="2:5" ht="12.75" x14ac:dyDescent="0.2">
      <c r="B907" s="115"/>
      <c r="C907" s="115"/>
      <c r="D907" s="116"/>
      <c r="E907" s="116"/>
    </row>
    <row r="908" spans="2:5" ht="12.75" x14ac:dyDescent="0.2">
      <c r="B908" s="115"/>
      <c r="C908" s="115"/>
      <c r="D908" s="116"/>
      <c r="E908" s="116"/>
    </row>
    <row r="909" spans="2:5" ht="12.75" x14ac:dyDescent="0.2">
      <c r="B909" s="115"/>
      <c r="C909" s="115"/>
      <c r="D909" s="116"/>
      <c r="E909" s="116"/>
    </row>
    <row r="910" spans="2:5" ht="12.75" x14ac:dyDescent="0.2">
      <c r="B910" s="115"/>
      <c r="C910" s="115"/>
      <c r="D910" s="116"/>
      <c r="E910" s="116"/>
    </row>
    <row r="911" spans="2:5" ht="12.75" x14ac:dyDescent="0.2">
      <c r="B911" s="115"/>
      <c r="C911" s="115"/>
      <c r="D911" s="116"/>
      <c r="E911" s="116"/>
    </row>
    <row r="912" spans="2:5" ht="12.75" x14ac:dyDescent="0.2">
      <c r="B912" s="115"/>
      <c r="C912" s="115"/>
      <c r="D912" s="116"/>
      <c r="E912" s="116"/>
    </row>
    <row r="913" spans="2:5" ht="12.75" x14ac:dyDescent="0.2">
      <c r="B913" s="115"/>
      <c r="C913" s="115"/>
      <c r="D913" s="116"/>
      <c r="E913" s="116"/>
    </row>
    <row r="914" spans="2:5" ht="12.75" x14ac:dyDescent="0.2">
      <c r="B914" s="115"/>
      <c r="C914" s="115"/>
      <c r="D914" s="116"/>
      <c r="E914" s="116"/>
    </row>
    <row r="915" spans="2:5" ht="12.75" x14ac:dyDescent="0.2">
      <c r="B915" s="115"/>
      <c r="C915" s="115"/>
      <c r="D915" s="116"/>
      <c r="E915" s="116"/>
    </row>
    <row r="916" spans="2:5" ht="12.75" x14ac:dyDescent="0.2">
      <c r="B916" s="115"/>
      <c r="C916" s="115"/>
      <c r="D916" s="116"/>
      <c r="E916" s="116"/>
    </row>
    <row r="917" spans="2:5" ht="12.75" x14ac:dyDescent="0.2">
      <c r="B917" s="115"/>
      <c r="C917" s="115"/>
      <c r="D917" s="116"/>
      <c r="E917" s="116"/>
    </row>
    <row r="918" spans="2:5" ht="12.75" x14ac:dyDescent="0.2">
      <c r="B918" s="115"/>
      <c r="C918" s="115"/>
      <c r="D918" s="116"/>
      <c r="E918" s="116"/>
    </row>
    <row r="919" spans="2:5" ht="12.75" x14ac:dyDescent="0.2">
      <c r="B919" s="115"/>
      <c r="C919" s="115"/>
      <c r="D919" s="116"/>
      <c r="E919" s="116"/>
    </row>
    <row r="920" spans="2:5" ht="12.75" x14ac:dyDescent="0.2">
      <c r="B920" s="115"/>
      <c r="C920" s="115"/>
      <c r="D920" s="116"/>
      <c r="E920" s="116"/>
    </row>
    <row r="921" spans="2:5" ht="12.75" x14ac:dyDescent="0.2">
      <c r="B921" s="115"/>
      <c r="C921" s="115"/>
      <c r="D921" s="116"/>
      <c r="E921" s="116"/>
    </row>
    <row r="922" spans="2:5" ht="12.75" x14ac:dyDescent="0.2">
      <c r="B922" s="115"/>
      <c r="C922" s="115"/>
      <c r="D922" s="116"/>
      <c r="E922" s="116"/>
    </row>
    <row r="923" spans="2:5" ht="12.75" x14ac:dyDescent="0.2">
      <c r="B923" s="115"/>
      <c r="C923" s="115"/>
      <c r="D923" s="116"/>
      <c r="E923" s="116"/>
    </row>
    <row r="924" spans="2:5" ht="12.75" x14ac:dyDescent="0.2">
      <c r="B924" s="115"/>
      <c r="C924" s="115"/>
      <c r="D924" s="116"/>
      <c r="E924" s="116"/>
    </row>
    <row r="925" spans="2:5" ht="12.75" x14ac:dyDescent="0.2">
      <c r="B925" s="115"/>
      <c r="C925" s="115"/>
      <c r="D925" s="116"/>
      <c r="E925" s="116"/>
    </row>
    <row r="926" spans="2:5" ht="12.75" x14ac:dyDescent="0.2">
      <c r="B926" s="115"/>
      <c r="C926" s="115"/>
      <c r="D926" s="116"/>
      <c r="E926" s="116"/>
    </row>
    <row r="927" spans="2:5" ht="12.75" x14ac:dyDescent="0.2">
      <c r="B927" s="115"/>
      <c r="C927" s="115"/>
      <c r="D927" s="116"/>
      <c r="E927" s="116"/>
    </row>
    <row r="928" spans="2:5" ht="12.75" x14ac:dyDescent="0.2">
      <c r="B928" s="115"/>
      <c r="C928" s="115"/>
      <c r="D928" s="116"/>
      <c r="E928" s="116"/>
    </row>
    <row r="929" spans="2:5" ht="12.75" x14ac:dyDescent="0.2">
      <c r="B929" s="115"/>
      <c r="C929" s="115"/>
      <c r="D929" s="116"/>
      <c r="E929" s="116"/>
    </row>
    <row r="930" spans="2:5" ht="12.75" x14ac:dyDescent="0.2">
      <c r="B930" s="115"/>
      <c r="C930" s="115"/>
      <c r="D930" s="116"/>
      <c r="E930" s="116"/>
    </row>
    <row r="931" spans="2:5" ht="12.75" x14ac:dyDescent="0.2">
      <c r="B931" s="115"/>
      <c r="C931" s="115"/>
      <c r="D931" s="116"/>
      <c r="E931" s="116"/>
    </row>
    <row r="932" spans="2:5" ht="12.75" x14ac:dyDescent="0.2">
      <c r="B932" s="115"/>
      <c r="C932" s="115"/>
      <c r="D932" s="116"/>
      <c r="E932" s="116"/>
    </row>
    <row r="933" spans="2:5" ht="12.75" x14ac:dyDescent="0.2">
      <c r="B933" s="115"/>
      <c r="C933" s="115"/>
      <c r="D933" s="116"/>
      <c r="E933" s="116"/>
    </row>
    <row r="934" spans="2:5" ht="12.75" x14ac:dyDescent="0.2">
      <c r="B934" s="115"/>
      <c r="C934" s="115"/>
      <c r="D934" s="116"/>
      <c r="E934" s="116"/>
    </row>
    <row r="935" spans="2:5" ht="12.75" x14ac:dyDescent="0.2">
      <c r="B935" s="115"/>
      <c r="C935" s="115"/>
      <c r="D935" s="116"/>
      <c r="E935" s="116"/>
    </row>
    <row r="936" spans="2:5" ht="12.75" x14ac:dyDescent="0.2">
      <c r="B936" s="115"/>
      <c r="C936" s="115"/>
      <c r="D936" s="116"/>
      <c r="E936" s="116"/>
    </row>
    <row r="937" spans="2:5" ht="12.75" x14ac:dyDescent="0.2">
      <c r="B937" s="115"/>
      <c r="C937" s="115"/>
      <c r="D937" s="116"/>
      <c r="E937" s="116"/>
    </row>
    <row r="938" spans="2:5" ht="12.75" x14ac:dyDescent="0.2">
      <c r="B938" s="115"/>
      <c r="C938" s="115"/>
      <c r="D938" s="116"/>
      <c r="E938" s="116"/>
    </row>
    <row r="939" spans="2:5" ht="12.75" x14ac:dyDescent="0.2">
      <c r="B939" s="115"/>
      <c r="C939" s="115"/>
      <c r="D939" s="116"/>
      <c r="E939" s="116"/>
    </row>
    <row r="940" spans="2:5" ht="12.75" x14ac:dyDescent="0.2">
      <c r="B940" s="115"/>
      <c r="C940" s="115"/>
      <c r="D940" s="116"/>
      <c r="E940" s="116"/>
    </row>
    <row r="941" spans="2:5" ht="12.75" x14ac:dyDescent="0.2">
      <c r="B941" s="115"/>
      <c r="C941" s="115"/>
      <c r="D941" s="116"/>
      <c r="E941" s="116"/>
    </row>
    <row r="942" spans="2:5" ht="12.75" x14ac:dyDescent="0.2">
      <c r="B942" s="115"/>
      <c r="C942" s="115"/>
      <c r="D942" s="116"/>
      <c r="E942" s="116"/>
    </row>
    <row r="943" spans="2:5" ht="12.75" x14ac:dyDescent="0.2">
      <c r="B943" s="115"/>
      <c r="C943" s="115"/>
      <c r="D943" s="116"/>
      <c r="E943" s="116"/>
    </row>
    <row r="944" spans="2:5" ht="12.75" x14ac:dyDescent="0.2">
      <c r="B944" s="115"/>
      <c r="C944" s="115"/>
      <c r="D944" s="116"/>
      <c r="E944" s="116"/>
    </row>
    <row r="945" spans="2:5" ht="12.75" x14ac:dyDescent="0.2">
      <c r="B945" s="115"/>
      <c r="C945" s="115"/>
      <c r="D945" s="116"/>
      <c r="E945" s="116"/>
    </row>
    <row r="946" spans="2:5" ht="12.75" x14ac:dyDescent="0.2">
      <c r="B946" s="115"/>
      <c r="C946" s="115"/>
      <c r="D946" s="116"/>
      <c r="E946" s="116"/>
    </row>
    <row r="947" spans="2:5" ht="12.75" x14ac:dyDescent="0.2">
      <c r="B947" s="115"/>
      <c r="C947" s="115"/>
      <c r="D947" s="116"/>
      <c r="E947" s="116"/>
    </row>
    <row r="948" spans="2:5" ht="12.75" x14ac:dyDescent="0.2">
      <c r="B948" s="115"/>
      <c r="C948" s="115"/>
      <c r="D948" s="116"/>
      <c r="E948" s="116"/>
    </row>
    <row r="949" spans="2:5" ht="12.75" x14ac:dyDescent="0.2">
      <c r="B949" s="115"/>
      <c r="C949" s="115"/>
      <c r="D949" s="116"/>
      <c r="E949" s="116"/>
    </row>
    <row r="950" spans="2:5" ht="12.75" x14ac:dyDescent="0.2">
      <c r="B950" s="115"/>
      <c r="C950" s="115"/>
      <c r="D950" s="116"/>
      <c r="E950" s="116"/>
    </row>
    <row r="951" spans="2:5" ht="12.75" x14ac:dyDescent="0.2">
      <c r="B951" s="115"/>
      <c r="C951" s="115"/>
      <c r="D951" s="116"/>
      <c r="E951" s="116"/>
    </row>
    <row r="952" spans="2:5" ht="12.75" x14ac:dyDescent="0.2">
      <c r="B952" s="115"/>
      <c r="C952" s="115"/>
      <c r="D952" s="116"/>
      <c r="E952" s="116"/>
    </row>
    <row r="953" spans="2:5" ht="12.75" x14ac:dyDescent="0.2">
      <c r="B953" s="115"/>
      <c r="C953" s="115"/>
      <c r="D953" s="116"/>
      <c r="E953" s="116"/>
    </row>
    <row r="954" spans="2:5" ht="12.75" x14ac:dyDescent="0.2">
      <c r="B954" s="115"/>
      <c r="C954" s="115"/>
      <c r="D954" s="116"/>
      <c r="E954" s="116"/>
    </row>
    <row r="955" spans="2:5" ht="12.75" x14ac:dyDescent="0.2">
      <c r="B955" s="115"/>
      <c r="C955" s="115"/>
      <c r="D955" s="116"/>
      <c r="E955" s="116"/>
    </row>
    <row r="956" spans="2:5" ht="12.75" x14ac:dyDescent="0.2">
      <c r="B956" s="115"/>
      <c r="C956" s="115"/>
      <c r="D956" s="116"/>
      <c r="E956" s="116"/>
    </row>
    <row r="957" spans="2:5" ht="12.75" x14ac:dyDescent="0.2">
      <c r="B957" s="115"/>
      <c r="C957" s="115"/>
      <c r="D957" s="116"/>
      <c r="E957" s="116"/>
    </row>
    <row r="958" spans="2:5" ht="12.75" x14ac:dyDescent="0.2">
      <c r="B958" s="115"/>
      <c r="C958" s="115"/>
      <c r="D958" s="116"/>
      <c r="E958" s="116"/>
    </row>
    <row r="959" spans="2:5" ht="12.75" x14ac:dyDescent="0.2">
      <c r="B959" s="115"/>
      <c r="C959" s="115"/>
      <c r="D959" s="116"/>
      <c r="E959" s="116"/>
    </row>
    <row r="960" spans="2:5" ht="12.75" x14ac:dyDescent="0.2">
      <c r="B960" s="115"/>
      <c r="C960" s="115"/>
      <c r="D960" s="116"/>
      <c r="E960" s="116"/>
    </row>
    <row r="961" spans="2:5" ht="12.75" x14ac:dyDescent="0.2">
      <c r="B961" s="115"/>
      <c r="C961" s="115"/>
      <c r="D961" s="116"/>
      <c r="E961" s="116"/>
    </row>
    <row r="962" spans="2:5" ht="12.75" x14ac:dyDescent="0.2">
      <c r="B962" s="115"/>
      <c r="C962" s="115"/>
      <c r="D962" s="116"/>
      <c r="E962" s="116"/>
    </row>
    <row r="963" spans="2:5" ht="12.75" x14ac:dyDescent="0.2">
      <c r="B963" s="115"/>
      <c r="C963" s="115"/>
      <c r="D963" s="116"/>
      <c r="E963" s="116"/>
    </row>
    <row r="964" spans="2:5" ht="12.75" x14ac:dyDescent="0.2">
      <c r="B964" s="115"/>
      <c r="C964" s="115"/>
      <c r="D964" s="116"/>
      <c r="E964" s="116"/>
    </row>
    <row r="965" spans="2:5" ht="12.75" x14ac:dyDescent="0.2">
      <c r="B965" s="115"/>
      <c r="C965" s="115"/>
      <c r="D965" s="116"/>
      <c r="E965" s="116"/>
    </row>
    <row r="966" spans="2:5" ht="12.75" x14ac:dyDescent="0.2">
      <c r="B966" s="115"/>
      <c r="C966" s="115"/>
      <c r="D966" s="116"/>
      <c r="E966" s="116"/>
    </row>
    <row r="967" spans="2:5" ht="12.75" x14ac:dyDescent="0.2">
      <c r="B967" s="115"/>
      <c r="C967" s="115"/>
      <c r="D967" s="116"/>
      <c r="E967" s="116"/>
    </row>
    <row r="968" spans="2:5" ht="12.75" x14ac:dyDescent="0.2">
      <c r="B968" s="115"/>
      <c r="C968" s="115"/>
      <c r="D968" s="116"/>
      <c r="E968" s="116"/>
    </row>
    <row r="969" spans="2:5" ht="12.75" x14ac:dyDescent="0.2">
      <c r="B969" s="115"/>
      <c r="C969" s="115"/>
      <c r="D969" s="116"/>
      <c r="E969" s="116"/>
    </row>
    <row r="970" spans="2:5" ht="12.75" x14ac:dyDescent="0.2">
      <c r="B970" s="115"/>
      <c r="C970" s="115"/>
      <c r="D970" s="116"/>
      <c r="E970" s="116"/>
    </row>
    <row r="971" spans="2:5" ht="12.75" x14ac:dyDescent="0.2">
      <c r="B971" s="115"/>
      <c r="C971" s="115"/>
      <c r="D971" s="116"/>
      <c r="E971" s="116"/>
    </row>
    <row r="972" spans="2:5" ht="12.75" x14ac:dyDescent="0.2">
      <c r="B972" s="115"/>
      <c r="C972" s="115"/>
      <c r="D972" s="116"/>
      <c r="E972" s="116"/>
    </row>
    <row r="973" spans="2:5" ht="12.75" x14ac:dyDescent="0.2">
      <c r="B973" s="115"/>
      <c r="C973" s="115"/>
      <c r="D973" s="116"/>
      <c r="E973" s="116"/>
    </row>
    <row r="974" spans="2:5" ht="12.75" x14ac:dyDescent="0.2">
      <c r="B974" s="115"/>
      <c r="C974" s="115"/>
      <c r="D974" s="116"/>
      <c r="E974" s="116"/>
    </row>
    <row r="975" spans="2:5" ht="12.75" x14ac:dyDescent="0.2">
      <c r="B975" s="115"/>
      <c r="C975" s="115"/>
      <c r="D975" s="116"/>
      <c r="E975" s="116"/>
    </row>
    <row r="976" spans="2:5" ht="12.75" x14ac:dyDescent="0.2">
      <c r="B976" s="115"/>
      <c r="C976" s="115"/>
      <c r="D976" s="116"/>
      <c r="E976" s="116"/>
    </row>
    <row r="977" spans="2:5" ht="12.75" x14ac:dyDescent="0.2">
      <c r="B977" s="115"/>
      <c r="C977" s="115"/>
      <c r="D977" s="116"/>
      <c r="E977" s="116"/>
    </row>
    <row r="978" spans="2:5" ht="12.75" x14ac:dyDescent="0.2">
      <c r="B978" s="115"/>
      <c r="C978" s="115"/>
      <c r="D978" s="116"/>
      <c r="E978" s="116"/>
    </row>
    <row r="979" spans="2:5" ht="12.75" x14ac:dyDescent="0.2">
      <c r="B979" s="115"/>
      <c r="C979" s="115"/>
      <c r="D979" s="116"/>
      <c r="E979" s="116"/>
    </row>
    <row r="980" spans="2:5" ht="12.75" x14ac:dyDescent="0.2">
      <c r="B980" s="115"/>
      <c r="C980" s="115"/>
      <c r="D980" s="116"/>
      <c r="E980" s="116"/>
    </row>
    <row r="981" spans="2:5" ht="12.75" x14ac:dyDescent="0.2">
      <c r="B981" s="115"/>
      <c r="C981" s="115"/>
      <c r="D981" s="116"/>
      <c r="E981" s="116"/>
    </row>
    <row r="982" spans="2:5" ht="12.75" x14ac:dyDescent="0.2">
      <c r="B982" s="115"/>
      <c r="C982" s="115"/>
      <c r="D982" s="116"/>
      <c r="E982" s="116"/>
    </row>
    <row r="983" spans="2:5" ht="12.75" x14ac:dyDescent="0.2">
      <c r="B983" s="115"/>
      <c r="C983" s="115"/>
      <c r="D983" s="116"/>
      <c r="E983" s="116"/>
    </row>
    <row r="984" spans="2:5" ht="12.75" x14ac:dyDescent="0.2">
      <c r="B984" s="115"/>
      <c r="C984" s="115"/>
      <c r="D984" s="116"/>
      <c r="E984" s="116"/>
    </row>
    <row r="985" spans="2:5" ht="12.75" x14ac:dyDescent="0.2">
      <c r="B985" s="115"/>
      <c r="C985" s="115"/>
      <c r="D985" s="116"/>
      <c r="E985" s="116"/>
    </row>
    <row r="986" spans="2:5" ht="12.75" x14ac:dyDescent="0.2">
      <c r="B986" s="115"/>
      <c r="C986" s="115"/>
      <c r="D986" s="116"/>
      <c r="E986" s="116"/>
    </row>
    <row r="987" spans="2:5" ht="12.75" x14ac:dyDescent="0.2">
      <c r="B987" s="115"/>
      <c r="C987" s="115"/>
      <c r="D987" s="116"/>
      <c r="E987" s="116"/>
    </row>
    <row r="988" spans="2:5" ht="12.75" x14ac:dyDescent="0.2">
      <c r="B988" s="115"/>
      <c r="C988" s="115"/>
      <c r="D988" s="116"/>
      <c r="E988" s="116"/>
    </row>
    <row r="989" spans="2:5" ht="12.75" x14ac:dyDescent="0.2">
      <c r="B989" s="115"/>
      <c r="C989" s="115"/>
      <c r="D989" s="116"/>
      <c r="E989" s="116"/>
    </row>
    <row r="990" spans="2:5" ht="12.75" x14ac:dyDescent="0.2">
      <c r="B990" s="115"/>
      <c r="C990" s="115"/>
      <c r="D990" s="116"/>
      <c r="E990" s="116"/>
    </row>
    <row r="991" spans="2:5" ht="12.75" x14ac:dyDescent="0.2">
      <c r="B991" s="115"/>
      <c r="C991" s="115"/>
      <c r="D991" s="116"/>
      <c r="E991" s="116"/>
    </row>
    <row r="992" spans="2:5" ht="12.75" x14ac:dyDescent="0.2">
      <c r="B992" s="115"/>
      <c r="C992" s="115"/>
      <c r="D992" s="116"/>
      <c r="E992" s="116"/>
    </row>
    <row r="993" spans="2:5" ht="12.75" x14ac:dyDescent="0.2">
      <c r="B993" s="115"/>
      <c r="C993" s="115"/>
      <c r="D993" s="116"/>
      <c r="E993" s="116"/>
    </row>
    <row r="994" spans="2:5" ht="12.75" x14ac:dyDescent="0.2">
      <c r="B994" s="115"/>
      <c r="C994" s="115"/>
      <c r="D994" s="116"/>
      <c r="E994" s="116"/>
    </row>
    <row r="995" spans="2:5" ht="12.75" x14ac:dyDescent="0.2">
      <c r="B995" s="115"/>
      <c r="C995" s="115"/>
      <c r="D995" s="116"/>
      <c r="E995" s="116"/>
    </row>
    <row r="996" spans="2:5" ht="12.75" x14ac:dyDescent="0.2">
      <c r="B996" s="115"/>
      <c r="C996" s="115"/>
      <c r="D996" s="116"/>
      <c r="E996" s="116"/>
    </row>
    <row r="997" spans="2:5" ht="12.75" x14ac:dyDescent="0.2">
      <c r="B997" s="115"/>
      <c r="C997" s="115"/>
      <c r="D997" s="116"/>
      <c r="E997" s="116"/>
    </row>
    <row r="998" spans="2:5" ht="12.75" x14ac:dyDescent="0.2">
      <c r="B998" s="115"/>
      <c r="C998" s="115"/>
      <c r="D998" s="116"/>
      <c r="E998" s="116"/>
    </row>
    <row r="999" spans="2:5" ht="12.75" x14ac:dyDescent="0.2">
      <c r="B999" s="115"/>
      <c r="C999" s="115"/>
      <c r="D999" s="116"/>
      <c r="E999" s="116"/>
    </row>
    <row r="1000" spans="2:5" ht="12.75" x14ac:dyDescent="0.2">
      <c r="B1000" s="115"/>
      <c r="C1000" s="115"/>
      <c r="D1000" s="116"/>
      <c r="E1000" s="116"/>
    </row>
    <row r="1001" spans="2:5" ht="15.75" customHeight="1" x14ac:dyDescent="0.2">
      <c r="B1001" s="115"/>
      <c r="C1001" s="115"/>
      <c r="D1001" s="116"/>
      <c r="E1001" s="116"/>
    </row>
    <row r="1002" spans="2:5" ht="15.75" customHeight="1" x14ac:dyDescent="0.2">
      <c r="B1002" s="115"/>
      <c r="C1002" s="115"/>
      <c r="D1002" s="115"/>
      <c r="E1002" s="115"/>
    </row>
    <row r="1003" spans="2:5" ht="15.75" customHeight="1" x14ac:dyDescent="0.2">
      <c r="B1003" s="115"/>
      <c r="C1003" s="115"/>
      <c r="D1003" s="115"/>
      <c r="E1003" s="115"/>
    </row>
    <row r="1004" spans="2:5" ht="15.75" customHeight="1" x14ac:dyDescent="0.2">
      <c r="B1004" s="115"/>
      <c r="C1004" s="115"/>
      <c r="D1004" s="115"/>
      <c r="E1004" s="115"/>
    </row>
    <row r="1005" spans="2:5" ht="15.75" customHeight="1" x14ac:dyDescent="0.2">
      <c r="B1005" s="115"/>
      <c r="C1005" s="115"/>
      <c r="D1005" s="115"/>
      <c r="E1005" s="115"/>
    </row>
    <row r="1006" spans="2:5" ht="15.75" customHeight="1" x14ac:dyDescent="0.2">
      <c r="B1006" s="115"/>
      <c r="C1006" s="115"/>
      <c r="D1006" s="115"/>
      <c r="E1006" s="115"/>
    </row>
    <row r="1007" spans="2:5" ht="15.75" customHeight="1" x14ac:dyDescent="0.2">
      <c r="B1007" s="115"/>
      <c r="C1007" s="115"/>
      <c r="D1007" s="115"/>
      <c r="E1007" s="115"/>
    </row>
    <row r="1008" spans="2:5" ht="15.75" customHeight="1" x14ac:dyDescent="0.2">
      <c r="B1008" s="115"/>
      <c r="C1008" s="115"/>
      <c r="D1008" s="115"/>
      <c r="E1008" s="115"/>
    </row>
    <row r="1009" spans="2:5" ht="15.75" customHeight="1" x14ac:dyDescent="0.2">
      <c r="B1009" s="115"/>
      <c r="C1009" s="115"/>
      <c r="D1009" s="115"/>
      <c r="E1009" s="115"/>
    </row>
    <row r="1010" spans="2:5" ht="15.75" customHeight="1" x14ac:dyDescent="0.2">
      <c r="B1010" s="115"/>
      <c r="C1010" s="115"/>
      <c r="D1010" s="115"/>
      <c r="E1010" s="115"/>
    </row>
    <row r="1011" spans="2:5" ht="15.75" customHeight="1" x14ac:dyDescent="0.2">
      <c r="B1011" s="115"/>
      <c r="C1011" s="115"/>
      <c r="D1011" s="115"/>
      <c r="E1011" s="115"/>
    </row>
    <row r="1012" spans="2:5" ht="15.75" customHeight="1" x14ac:dyDescent="0.2">
      <c r="B1012" s="115"/>
      <c r="C1012" s="115"/>
      <c r="D1012" s="115"/>
      <c r="E1012" s="115"/>
    </row>
    <row r="1013" spans="2:5" ht="15.75" customHeight="1" x14ac:dyDescent="0.2">
      <c r="B1013" s="115"/>
      <c r="C1013" s="115"/>
      <c r="D1013" s="115"/>
      <c r="E1013" s="115"/>
    </row>
    <row r="1014" spans="2:5" ht="15.75" customHeight="1" x14ac:dyDescent="0.2">
      <c r="B1014" s="115"/>
      <c r="C1014" s="115"/>
      <c r="D1014" s="115"/>
      <c r="E1014" s="115"/>
    </row>
    <row r="1015" spans="2:5" ht="15.75" customHeight="1" x14ac:dyDescent="0.2">
      <c r="B1015" s="115"/>
      <c r="C1015" s="115"/>
      <c r="D1015" s="115"/>
      <c r="E1015" s="115"/>
    </row>
    <row r="1016" spans="2:5" ht="15.75" customHeight="1" x14ac:dyDescent="0.2">
      <c r="B1016" s="115"/>
      <c r="C1016" s="115"/>
      <c r="D1016" s="115"/>
      <c r="E1016" s="115"/>
    </row>
    <row r="1017" spans="2:5" ht="15.75" customHeight="1" x14ac:dyDescent="0.2">
      <c r="B1017" s="115"/>
      <c r="C1017" s="115"/>
      <c r="D1017" s="115"/>
      <c r="E1017" s="115"/>
    </row>
    <row r="1018" spans="2:5" ht="15.75" customHeight="1" x14ac:dyDescent="0.2">
      <c r="B1018" s="115"/>
      <c r="C1018" s="115"/>
      <c r="D1018" s="115"/>
      <c r="E1018" s="115"/>
    </row>
    <row r="1019" spans="2:5" ht="15.75" customHeight="1" x14ac:dyDescent="0.2">
      <c r="B1019" s="115"/>
      <c r="C1019" s="115"/>
      <c r="D1019" s="115"/>
      <c r="E1019" s="115"/>
    </row>
    <row r="1020" spans="2:5" ht="15.75" customHeight="1" x14ac:dyDescent="0.2">
      <c r="B1020" s="115"/>
      <c r="C1020" s="115"/>
      <c r="D1020" s="115"/>
      <c r="E1020" s="115"/>
    </row>
    <row r="1021" spans="2:5" ht="15.75" customHeight="1" x14ac:dyDescent="0.2">
      <c r="B1021" s="115"/>
      <c r="C1021" s="115"/>
      <c r="D1021" s="115"/>
      <c r="E1021" s="115"/>
    </row>
    <row r="1022" spans="2:5" ht="15.75" customHeight="1" x14ac:dyDescent="0.2">
      <c r="B1022" s="115"/>
      <c r="C1022" s="115"/>
      <c r="D1022" s="115"/>
      <c r="E1022" s="115"/>
    </row>
    <row r="1023" spans="2:5" ht="15.75" customHeight="1" x14ac:dyDescent="0.2">
      <c r="B1023" s="115"/>
      <c r="C1023" s="115"/>
      <c r="D1023" s="115"/>
      <c r="E1023" s="115"/>
    </row>
    <row r="1024" spans="2:5" ht="15.75" customHeight="1" x14ac:dyDescent="0.2">
      <c r="B1024" s="115"/>
      <c r="C1024" s="115"/>
      <c r="D1024" s="115"/>
      <c r="E1024" s="115"/>
    </row>
    <row r="1025" spans="2:5" ht="15.75" customHeight="1" x14ac:dyDescent="0.2">
      <c r="B1025" s="115"/>
      <c r="C1025" s="115"/>
      <c r="D1025" s="115"/>
      <c r="E1025" s="115"/>
    </row>
    <row r="1026" spans="2:5" ht="15.75" customHeight="1" x14ac:dyDescent="0.2">
      <c r="B1026" s="115"/>
      <c r="C1026" s="115"/>
      <c r="D1026" s="115"/>
      <c r="E1026" s="115"/>
    </row>
    <row r="1027" spans="2:5" ht="15.75" customHeight="1" x14ac:dyDescent="0.2">
      <c r="B1027" s="115"/>
      <c r="C1027" s="115"/>
      <c r="D1027" s="115"/>
      <c r="E1027" s="115"/>
    </row>
    <row r="1028" spans="2:5" ht="15.75" customHeight="1" x14ac:dyDescent="0.2">
      <c r="B1028" s="115"/>
      <c r="C1028" s="115"/>
      <c r="D1028" s="115"/>
      <c r="E1028" s="115"/>
    </row>
    <row r="1029" spans="2:5" ht="15.75" customHeight="1" x14ac:dyDescent="0.2">
      <c r="B1029" s="115"/>
      <c r="C1029" s="115"/>
      <c r="D1029" s="115"/>
      <c r="E1029" s="115"/>
    </row>
    <row r="1030" spans="2:5" ht="15.75" customHeight="1" x14ac:dyDescent="0.2">
      <c r="B1030" s="115"/>
      <c r="C1030" s="115"/>
      <c r="D1030" s="115"/>
      <c r="E1030" s="115"/>
    </row>
    <row r="1031" spans="2:5" ht="15.75" customHeight="1" x14ac:dyDescent="0.2">
      <c r="B1031" s="115"/>
      <c r="C1031" s="115"/>
      <c r="D1031" s="115"/>
      <c r="E1031" s="115"/>
    </row>
    <row r="1032" spans="2:5" ht="15.75" customHeight="1" x14ac:dyDescent="0.2">
      <c r="B1032" s="115"/>
      <c r="C1032" s="115"/>
      <c r="D1032" s="115"/>
      <c r="E1032" s="115"/>
    </row>
    <row r="1033" spans="2:5" ht="15.75" customHeight="1" x14ac:dyDescent="0.2">
      <c r="B1033" s="115"/>
      <c r="C1033" s="115"/>
      <c r="D1033" s="115"/>
      <c r="E1033" s="115"/>
    </row>
    <row r="1034" spans="2:5" ht="15.75" customHeight="1" x14ac:dyDescent="0.2">
      <c r="B1034" s="115"/>
      <c r="C1034" s="115"/>
      <c r="D1034" s="115"/>
      <c r="E1034" s="115"/>
    </row>
    <row r="1035" spans="2:5" ht="15.75" customHeight="1" x14ac:dyDescent="0.2">
      <c r="B1035" s="115"/>
      <c r="C1035" s="115"/>
      <c r="D1035" s="115"/>
      <c r="E1035" s="115"/>
    </row>
    <row r="1036" spans="2:5" ht="15.75" customHeight="1" x14ac:dyDescent="0.2">
      <c r="B1036" s="115"/>
      <c r="C1036" s="115"/>
      <c r="D1036" s="115"/>
      <c r="E1036" s="115"/>
    </row>
    <row r="1037" spans="2:5" ht="15.75" customHeight="1" x14ac:dyDescent="0.2">
      <c r="B1037" s="115"/>
      <c r="C1037" s="115"/>
      <c r="D1037" s="115"/>
      <c r="E1037" s="115"/>
    </row>
    <row r="1038" spans="2:5" ht="15.75" customHeight="1" x14ac:dyDescent="0.2">
      <c r="B1038" s="115"/>
      <c r="C1038" s="115"/>
      <c r="D1038" s="115"/>
      <c r="E1038" s="115"/>
    </row>
    <row r="1039" spans="2:5" ht="15.75" customHeight="1" x14ac:dyDescent="0.2">
      <c r="B1039" s="115"/>
      <c r="C1039" s="115"/>
      <c r="D1039" s="115"/>
      <c r="E1039" s="115"/>
    </row>
    <row r="1040" spans="2:5" ht="15.75" customHeight="1" x14ac:dyDescent="0.2">
      <c r="B1040" s="115"/>
      <c r="C1040" s="115"/>
      <c r="D1040" s="115"/>
      <c r="E1040" s="115"/>
    </row>
    <row r="1041" spans="2:5" ht="15.75" customHeight="1" x14ac:dyDescent="0.2">
      <c r="B1041" s="115"/>
      <c r="C1041" s="115"/>
      <c r="D1041" s="115"/>
      <c r="E1041" s="115"/>
    </row>
    <row r="1042" spans="2:5" ht="15.75" customHeight="1" x14ac:dyDescent="0.2">
      <c r="B1042" s="115"/>
      <c r="C1042" s="115"/>
      <c r="D1042" s="115"/>
      <c r="E1042" s="115"/>
    </row>
    <row r="1043" spans="2:5" ht="15.75" customHeight="1" x14ac:dyDescent="0.2">
      <c r="B1043" s="115"/>
      <c r="C1043" s="115"/>
      <c r="D1043" s="115"/>
      <c r="E1043" s="115"/>
    </row>
    <row r="1044" spans="2:5" ht="15.75" customHeight="1" x14ac:dyDescent="0.2">
      <c r="B1044" s="115"/>
      <c r="C1044" s="115"/>
      <c r="D1044" s="115"/>
      <c r="E1044" s="115"/>
    </row>
    <row r="1045" spans="2:5" ht="15.75" customHeight="1" x14ac:dyDescent="0.2">
      <c r="B1045" s="115"/>
      <c r="C1045" s="115"/>
      <c r="D1045" s="115"/>
      <c r="E1045" s="115"/>
    </row>
    <row r="1046" spans="2:5" ht="15.75" customHeight="1" x14ac:dyDescent="0.2">
      <c r="B1046" s="115"/>
      <c r="C1046" s="115"/>
      <c r="D1046" s="115"/>
      <c r="E1046" s="115"/>
    </row>
    <row r="1047" spans="2:5" ht="15.75" customHeight="1" x14ac:dyDescent="0.2">
      <c r="B1047" s="115"/>
      <c r="C1047" s="115"/>
      <c r="D1047" s="115"/>
      <c r="E1047" s="115"/>
    </row>
    <row r="1048" spans="2:5" ht="15.75" customHeight="1" x14ac:dyDescent="0.2">
      <c r="B1048" s="115"/>
      <c r="C1048" s="115"/>
      <c r="D1048" s="115"/>
      <c r="E1048" s="115"/>
    </row>
    <row r="1049" spans="2:5" ht="15.75" customHeight="1" x14ac:dyDescent="0.2">
      <c r="B1049" s="115"/>
      <c r="C1049" s="115"/>
      <c r="D1049" s="115"/>
      <c r="E1049" s="115"/>
    </row>
    <row r="1050" spans="2:5" ht="15.75" customHeight="1" x14ac:dyDescent="0.2">
      <c r="B1050" s="115"/>
      <c r="C1050" s="115"/>
      <c r="D1050" s="115"/>
      <c r="E1050" s="115"/>
    </row>
    <row r="1051" spans="2:5" ht="15.75" customHeight="1" x14ac:dyDescent="0.2">
      <c r="B1051" s="115"/>
      <c r="C1051" s="115"/>
      <c r="D1051" s="115"/>
      <c r="E1051" s="115"/>
    </row>
    <row r="1052" spans="2:5" ht="15.75" customHeight="1" x14ac:dyDescent="0.2">
      <c r="B1052" s="115"/>
      <c r="C1052" s="115"/>
      <c r="D1052" s="115"/>
      <c r="E1052" s="115"/>
    </row>
    <row r="1053" spans="2:5" ht="15.75" customHeight="1" x14ac:dyDescent="0.2">
      <c r="B1053" s="115"/>
      <c r="C1053" s="115"/>
      <c r="D1053" s="115"/>
      <c r="E1053" s="115"/>
    </row>
    <row r="1054" spans="2:5" ht="15.75" customHeight="1" x14ac:dyDescent="0.2">
      <c r="B1054" s="115"/>
      <c r="C1054" s="115"/>
      <c r="D1054" s="115"/>
      <c r="E1054" s="115"/>
    </row>
    <row r="1055" spans="2:5" ht="15.75" customHeight="1" x14ac:dyDescent="0.2">
      <c r="B1055" s="115"/>
      <c r="C1055" s="115"/>
      <c r="D1055" s="115"/>
      <c r="E1055" s="115"/>
    </row>
    <row r="1056" spans="2:5" ht="15.75" customHeight="1" x14ac:dyDescent="0.2">
      <c r="B1056" s="115"/>
      <c r="C1056" s="115"/>
      <c r="D1056" s="115"/>
      <c r="E1056" s="115"/>
    </row>
    <row r="1057" spans="2:5" ht="15.75" customHeight="1" x14ac:dyDescent="0.2">
      <c r="B1057" s="115"/>
      <c r="C1057" s="115"/>
      <c r="D1057" s="115"/>
      <c r="E1057" s="115"/>
    </row>
    <row r="1058" spans="2:5" ht="15.75" customHeight="1" x14ac:dyDescent="0.2">
      <c r="B1058" s="115"/>
      <c r="C1058" s="115"/>
      <c r="D1058" s="115"/>
      <c r="E1058" s="115"/>
    </row>
    <row r="1059" spans="2:5" ht="15.75" customHeight="1" x14ac:dyDescent="0.2">
      <c r="B1059" s="115"/>
      <c r="C1059" s="115"/>
      <c r="D1059" s="115"/>
      <c r="E1059" s="115"/>
    </row>
    <row r="1060" spans="2:5" ht="15.75" customHeight="1" x14ac:dyDescent="0.2">
      <c r="B1060" s="115"/>
      <c r="C1060" s="115"/>
      <c r="D1060" s="115"/>
      <c r="E1060" s="115"/>
    </row>
    <row r="1061" spans="2:5" ht="15.75" customHeight="1" x14ac:dyDescent="0.2">
      <c r="B1061" s="115"/>
      <c r="C1061" s="115"/>
      <c r="D1061" s="115"/>
      <c r="E1061" s="115"/>
    </row>
    <row r="1062" spans="2:5" ht="15.75" customHeight="1" x14ac:dyDescent="0.2">
      <c r="B1062" s="115"/>
      <c r="C1062" s="115"/>
      <c r="D1062" s="115"/>
      <c r="E1062" s="115"/>
    </row>
    <row r="1063" spans="2:5" ht="15.75" customHeight="1" x14ac:dyDescent="0.2">
      <c r="B1063" s="115"/>
      <c r="C1063" s="115"/>
      <c r="D1063" s="115"/>
      <c r="E1063" s="115"/>
    </row>
    <row r="1064" spans="2:5" ht="15.75" customHeight="1" x14ac:dyDescent="0.2">
      <c r="B1064" s="115"/>
      <c r="C1064" s="115"/>
      <c r="D1064" s="115"/>
      <c r="E1064" s="115"/>
    </row>
    <row r="1065" spans="2:5" ht="15.75" customHeight="1" x14ac:dyDescent="0.2">
      <c r="B1065" s="115"/>
      <c r="C1065" s="115"/>
      <c r="D1065" s="115"/>
      <c r="E1065" s="115"/>
    </row>
    <row r="1066" spans="2:5" ht="15.75" customHeight="1" x14ac:dyDescent="0.2">
      <c r="B1066" s="115"/>
      <c r="C1066" s="115"/>
      <c r="D1066" s="115"/>
      <c r="E1066" s="115"/>
    </row>
    <row r="1067" spans="2:5" ht="15.75" customHeight="1" x14ac:dyDescent="0.2">
      <c r="B1067" s="115"/>
      <c r="C1067" s="115"/>
      <c r="D1067" s="115"/>
      <c r="E1067" s="115"/>
    </row>
    <row r="1068" spans="2:5" ht="15.75" customHeight="1" x14ac:dyDescent="0.2">
      <c r="B1068" s="115"/>
      <c r="C1068" s="115"/>
      <c r="D1068" s="115"/>
      <c r="E1068" s="115"/>
    </row>
    <row r="1069" spans="2:5" ht="15.75" customHeight="1" x14ac:dyDescent="0.2">
      <c r="B1069" s="115"/>
      <c r="C1069" s="115"/>
      <c r="D1069" s="115"/>
      <c r="E1069" s="115"/>
    </row>
    <row r="1070" spans="2:5" ht="15.75" customHeight="1" x14ac:dyDescent="0.2">
      <c r="B1070" s="115"/>
      <c r="C1070" s="115"/>
      <c r="D1070" s="115"/>
      <c r="E1070" s="115"/>
    </row>
    <row r="1071" spans="2:5" ht="15.75" customHeight="1" x14ac:dyDescent="0.2">
      <c r="B1071" s="115"/>
      <c r="C1071" s="115"/>
      <c r="D1071" s="115"/>
      <c r="E1071" s="115"/>
    </row>
    <row r="1072" spans="2:5" ht="15.75" customHeight="1" x14ac:dyDescent="0.2">
      <c r="B1072" s="115"/>
      <c r="C1072" s="115"/>
      <c r="D1072" s="115"/>
      <c r="E1072" s="115"/>
    </row>
    <row r="1073" spans="2:5" ht="15.75" customHeight="1" x14ac:dyDescent="0.2">
      <c r="B1073" s="115"/>
      <c r="C1073" s="115"/>
      <c r="D1073" s="115"/>
      <c r="E1073" s="115"/>
    </row>
    <row r="1074" spans="2:5" ht="15.75" customHeight="1" x14ac:dyDescent="0.2">
      <c r="B1074" s="115"/>
      <c r="C1074" s="115"/>
      <c r="D1074" s="115"/>
      <c r="E1074" s="115"/>
    </row>
    <row r="1075" spans="2:5" ht="15.75" customHeight="1" x14ac:dyDescent="0.2">
      <c r="B1075" s="115"/>
      <c r="C1075" s="115"/>
      <c r="D1075" s="115"/>
      <c r="E1075" s="115"/>
    </row>
    <row r="1076" spans="2:5" ht="15.75" customHeight="1" x14ac:dyDescent="0.2">
      <c r="B1076" s="115"/>
      <c r="C1076" s="115"/>
      <c r="D1076" s="115"/>
      <c r="E1076" s="115"/>
    </row>
    <row r="1077" spans="2:5" ht="15.75" customHeight="1" x14ac:dyDescent="0.2">
      <c r="B1077" s="115"/>
      <c r="C1077" s="115"/>
      <c r="D1077" s="115"/>
      <c r="E1077" s="115"/>
    </row>
    <row r="1078" spans="2:5" ht="15.75" customHeight="1" x14ac:dyDescent="0.2">
      <c r="B1078" s="115"/>
      <c r="C1078" s="115"/>
      <c r="D1078" s="115"/>
      <c r="E1078" s="115"/>
    </row>
    <row r="1079" spans="2:5" ht="15.75" customHeight="1" x14ac:dyDescent="0.2">
      <c r="B1079" s="115"/>
      <c r="C1079" s="115"/>
      <c r="D1079" s="115"/>
      <c r="E1079" s="115"/>
    </row>
    <row r="1080" spans="2:5" ht="15.75" customHeight="1" x14ac:dyDescent="0.2">
      <c r="B1080" s="115"/>
      <c r="C1080" s="115"/>
      <c r="D1080" s="115"/>
      <c r="E1080" s="115"/>
    </row>
    <row r="1081" spans="2:5" ht="15.75" customHeight="1" x14ac:dyDescent="0.2">
      <c r="B1081" s="115"/>
      <c r="C1081" s="115"/>
      <c r="D1081" s="115"/>
      <c r="E1081" s="115"/>
    </row>
    <row r="1082" spans="2:5" ht="15.75" customHeight="1" x14ac:dyDescent="0.2">
      <c r="B1082" s="115"/>
      <c r="C1082" s="115"/>
      <c r="D1082" s="115"/>
      <c r="E1082" s="115"/>
    </row>
    <row r="1083" spans="2:5" ht="15.75" customHeight="1" x14ac:dyDescent="0.2">
      <c r="B1083" s="115"/>
      <c r="C1083" s="115"/>
      <c r="D1083" s="115"/>
      <c r="E1083" s="115"/>
    </row>
    <row r="1084" spans="2:5" ht="15.75" customHeight="1" x14ac:dyDescent="0.2">
      <c r="B1084" s="115"/>
      <c r="C1084" s="115"/>
      <c r="D1084" s="115"/>
      <c r="E1084" s="115"/>
    </row>
    <row r="1085" spans="2:5" ht="15.75" customHeight="1" x14ac:dyDescent="0.2">
      <c r="B1085" s="115"/>
      <c r="C1085" s="115"/>
      <c r="D1085" s="115"/>
      <c r="E1085" s="115"/>
    </row>
    <row r="1086" spans="2:5" ht="15.75" customHeight="1" x14ac:dyDescent="0.2">
      <c r="B1086" s="115"/>
      <c r="C1086" s="115"/>
      <c r="D1086" s="115"/>
      <c r="E1086" s="115"/>
    </row>
    <row r="1087" spans="2:5" ht="15.75" customHeight="1" x14ac:dyDescent="0.2">
      <c r="B1087" s="115"/>
      <c r="C1087" s="115"/>
      <c r="D1087" s="115"/>
      <c r="E1087" s="115"/>
    </row>
    <row r="1088" spans="2:5" ht="15.75" customHeight="1" x14ac:dyDescent="0.2">
      <c r="B1088" s="115"/>
      <c r="C1088" s="115"/>
      <c r="D1088" s="115"/>
      <c r="E1088" s="115"/>
    </row>
    <row r="1089" spans="2:5" ht="15.75" customHeight="1" x14ac:dyDescent="0.2">
      <c r="B1089" s="115"/>
      <c r="C1089" s="115"/>
      <c r="D1089" s="115"/>
      <c r="E1089" s="115"/>
    </row>
    <row r="1090" spans="2:5" ht="15.75" customHeight="1" x14ac:dyDescent="0.2">
      <c r="B1090" s="115"/>
      <c r="C1090" s="115"/>
      <c r="D1090" s="115"/>
      <c r="E1090" s="115"/>
    </row>
    <row r="1091" spans="2:5" ht="15.75" customHeight="1" x14ac:dyDescent="0.2">
      <c r="B1091" s="115"/>
      <c r="C1091" s="115"/>
      <c r="D1091" s="115"/>
      <c r="E1091" s="115"/>
    </row>
    <row r="1092" spans="2:5" ht="15.75" customHeight="1" x14ac:dyDescent="0.2">
      <c r="B1092" s="115"/>
      <c r="C1092" s="115"/>
      <c r="D1092" s="115"/>
      <c r="E1092" s="115"/>
    </row>
    <row r="1093" spans="2:5" ht="15.75" customHeight="1" x14ac:dyDescent="0.2">
      <c r="B1093" s="115"/>
      <c r="C1093" s="115"/>
      <c r="D1093" s="115"/>
      <c r="E1093" s="115"/>
    </row>
    <row r="1094" spans="2:5" ht="15.75" customHeight="1" x14ac:dyDescent="0.2">
      <c r="B1094" s="115"/>
      <c r="C1094" s="115"/>
      <c r="D1094" s="115"/>
      <c r="E1094" s="115"/>
    </row>
    <row r="1095" spans="2:5" ht="15.75" customHeight="1" x14ac:dyDescent="0.2">
      <c r="B1095" s="115"/>
      <c r="C1095" s="115"/>
      <c r="D1095" s="115"/>
      <c r="E1095" s="115"/>
    </row>
    <row r="1096" spans="2:5" ht="15.75" customHeight="1" x14ac:dyDescent="0.2">
      <c r="B1096" s="115"/>
      <c r="C1096" s="115"/>
      <c r="D1096" s="115"/>
      <c r="E1096" s="115"/>
    </row>
    <row r="1097" spans="2:5" ht="15.75" customHeight="1" x14ac:dyDescent="0.2">
      <c r="B1097" s="115"/>
      <c r="C1097" s="115"/>
      <c r="D1097" s="115"/>
      <c r="E1097" s="115"/>
    </row>
    <row r="1098" spans="2:5" ht="15.75" customHeight="1" x14ac:dyDescent="0.2">
      <c r="B1098" s="115"/>
      <c r="C1098" s="115"/>
      <c r="D1098" s="115"/>
      <c r="E1098" s="115"/>
    </row>
    <row r="1099" spans="2:5" ht="15.75" customHeight="1" x14ac:dyDescent="0.2">
      <c r="B1099" s="115"/>
      <c r="C1099" s="115"/>
      <c r="D1099" s="115"/>
      <c r="E1099" s="115"/>
    </row>
    <row r="1100" spans="2:5" ht="15.75" customHeight="1" x14ac:dyDescent="0.2">
      <c r="B1100" s="115"/>
      <c r="C1100" s="115"/>
      <c r="D1100" s="115"/>
      <c r="E1100" s="115"/>
    </row>
    <row r="1101" spans="2:5" ht="15.75" customHeight="1" x14ac:dyDescent="0.2">
      <c r="B1101" s="115"/>
      <c r="C1101" s="115"/>
      <c r="D1101" s="115"/>
      <c r="E1101" s="115"/>
    </row>
    <row r="1102" spans="2:5" ht="15.75" customHeight="1" x14ac:dyDescent="0.2">
      <c r="B1102" s="115"/>
      <c r="C1102" s="115"/>
      <c r="D1102" s="115"/>
      <c r="E1102" s="115"/>
    </row>
  </sheetData>
  <mergeCells count="2">
    <mergeCell ref="B1:E1"/>
    <mergeCell ref="B234:E237"/>
  </mergeCells>
  <dataValidations count="2">
    <dataValidation type="list" allowBlank="1" showInputMessage="1" showErrorMessage="1" sqref="H4">
      <formula1>$C$12:$C$231</formula1>
    </dataValidation>
    <dataValidation type="list" allowBlank="1" showInputMessage="1" showErrorMessage="1" sqref="G4">
      <formula1>$B$12:$B$231</formula1>
    </dataValidation>
  </dataValidation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Habitantes</vt:lpstr>
      <vt:lpstr>Grafico H</vt:lpstr>
      <vt:lpstr>Nacimientos </vt:lpstr>
      <vt:lpstr>Grafico N</vt:lpstr>
      <vt:lpstr>Defunciones Fetales</vt:lpstr>
      <vt:lpstr>Grafico DF</vt:lpstr>
      <vt:lpstr>Defunciones No Fetales </vt:lpstr>
      <vt:lpstr>Grafico DNF</vt:lpstr>
      <vt:lpstr>Presupuesto Municipal</vt:lpstr>
      <vt:lpstr>Grafico PM</vt:lpstr>
      <vt:lpstr>Presupuesto Educación</vt:lpstr>
      <vt:lpstr>Grafico PE</vt:lpstr>
      <vt:lpstr>Presupuesto Salud</vt:lpstr>
      <vt:lpstr>Grafico S</vt:lpstr>
      <vt:lpstr>Presupuesto Funcionamiento</vt:lpstr>
      <vt:lpstr>Grafico F</vt:lpstr>
      <vt:lpstr>Empleo Y Desempleo</vt:lpstr>
      <vt:lpstr>Grafico EYD</vt:lpstr>
      <vt:lpstr>Grafico Pirámide</vt:lpstr>
      <vt:lpstr>Tributación y Recaudos</vt:lpstr>
      <vt:lpstr>Grafico TYR</vt:lpstr>
      <vt:lpstr>Informacion Educación P-P-S-M</vt:lpstr>
      <vt:lpstr>Grafico P-P-S-M</vt:lpstr>
      <vt:lpstr>Grafico Ins</vt:lpstr>
      <vt:lpstr>Informacion Educacion Superior</vt:lpstr>
      <vt:lpstr>Grafico IES</vt:lpstr>
      <vt:lpstr>sistema de salud</vt:lpstr>
      <vt:lpstr>Afiliados Sistema Salud Por Sex</vt:lpstr>
      <vt:lpstr>Gráfico ASPS</vt:lpstr>
      <vt:lpstr>Afiliados Sistema Salud Por Reg</vt:lpstr>
      <vt:lpstr>Grafico ASSPR</vt:lpstr>
      <vt:lpstr>Potenciales Sufragantes </vt:lpstr>
      <vt:lpstr>Grafico 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2021-01-12T21:19:52Z</dcterms:created>
  <dcterms:modified xsi:type="dcterms:W3CDTF">2022-01-31T20:42:03Z</dcterms:modified>
</cp:coreProperties>
</file>